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40" activeTab="0"/>
  </bookViews>
  <sheets>
    <sheet name="UCD Anamix Jr DRI Calculator" sheetId="1" r:id="rId1"/>
  </sheets>
  <definedNames/>
  <calcPr fullCalcOnLoad="1"/>
</workbook>
</file>

<file path=xl/sharedStrings.xml><?xml version="1.0" encoding="utf-8"?>
<sst xmlns="http://schemas.openxmlformats.org/spreadsheetml/2006/main" count="95" uniqueCount="82">
  <si>
    <t>Vit A, mcg RE</t>
  </si>
  <si>
    <r>
      <t>Vit D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, mcg</t>
    </r>
  </si>
  <si>
    <t>Vit E, mg α-TE</t>
  </si>
  <si>
    <t>Vit K, mcg</t>
  </si>
  <si>
    <r>
      <t>Riboflavin B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, mg</t>
    </r>
  </si>
  <si>
    <r>
      <t>Vit B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, mg</t>
    </r>
  </si>
  <si>
    <r>
      <t>Vit B</t>
    </r>
    <r>
      <rPr>
        <b/>
        <vertAlign val="subscript"/>
        <sz val="10"/>
        <rFont val="Arial"/>
        <family val="2"/>
      </rPr>
      <t>12</t>
    </r>
    <r>
      <rPr>
        <b/>
        <sz val="10"/>
        <rFont val="Arial"/>
        <family val="2"/>
      </rPr>
      <t>, mcg</t>
    </r>
  </si>
  <si>
    <t>Folic Acid, mcg</t>
  </si>
  <si>
    <r>
      <t>Pantothenic Acid (B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>), mg</t>
    </r>
  </si>
  <si>
    <t>Biotin, mcg</t>
  </si>
  <si>
    <t>Vit C, mg</t>
  </si>
  <si>
    <t>Choline, mg</t>
  </si>
  <si>
    <t>Inositol, mg</t>
  </si>
  <si>
    <t xml:space="preserve">MINERALS </t>
  </si>
  <si>
    <t>Calcium, mg</t>
  </si>
  <si>
    <t>Phosphorus, mg</t>
  </si>
  <si>
    <t>Magnesium, mg</t>
  </si>
  <si>
    <t>Iron, mg</t>
  </si>
  <si>
    <t>Zinc, mg</t>
  </si>
  <si>
    <t>Manganese, mg</t>
  </si>
  <si>
    <t>Copper, mcg</t>
  </si>
  <si>
    <t>Iodine, mcg</t>
  </si>
  <si>
    <t>Molybdenum, mcg</t>
  </si>
  <si>
    <t>Chromium, mcg</t>
  </si>
  <si>
    <t>Selenium, mcg</t>
  </si>
  <si>
    <t>Sodium, mg</t>
  </si>
  <si>
    <t>Potassium, mg</t>
  </si>
  <si>
    <t>Chloride, mg</t>
  </si>
  <si>
    <t>Product, g</t>
  </si>
  <si>
    <t>Calories</t>
  </si>
  <si>
    <t>Fat, g</t>
  </si>
  <si>
    <t>Carbohydrate, g</t>
  </si>
  <si>
    <t xml:space="preserve">   Fiber, g</t>
  </si>
  <si>
    <t>Approximate Free water, mL</t>
  </si>
  <si>
    <t>VITAMINS</t>
  </si>
  <si>
    <t>N/A</t>
  </si>
  <si>
    <r>
      <t>Niacin (B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), mg</t>
    </r>
  </si>
  <si>
    <r>
      <t>Thiamin 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, mg</t>
    </r>
  </si>
  <si>
    <t xml:space="preserve">     Linoleic Acid, g</t>
  </si>
  <si>
    <t>Protein, g</t>
  </si>
  <si>
    <t>DRI
19-30 yrs
(F)</t>
  </si>
  <si>
    <t>% DRI
19-30 yrs
(M)</t>
  </si>
  <si>
    <t>% DRI
19-30 yrs
(F)</t>
  </si>
  <si>
    <t>DRI
31-50 yrs
(M)</t>
  </si>
  <si>
    <t>% DRI
31-50 yrs
(M)</t>
  </si>
  <si>
    <t>DRI
31-50 yrs
(F)</t>
  </si>
  <si>
    <t>% DRI
31-50 yrs
(F)</t>
  </si>
  <si>
    <t>DRI
51-70 yrs
(M)</t>
  </si>
  <si>
    <t>% DRI
51-70 yrs
(M)</t>
  </si>
  <si>
    <t>DRI
51-70 yrs
(F)</t>
  </si>
  <si>
    <t>% DRI
51-70 yrs
(F)</t>
  </si>
  <si>
    <t>DRI
1-3 yrs</t>
  </si>
  <si>
    <t>% DRI
1-3 yrs</t>
  </si>
  <si>
    <t>DRI 
4-8 yrs</t>
  </si>
  <si>
    <t>% DRI
4-8 yrs</t>
  </si>
  <si>
    <t>DRI 
9-13 yrs
(M)</t>
  </si>
  <si>
    <t>% DRI
9-13 yrs
(M)</t>
  </si>
  <si>
    <t>DRI 
9-13 yrs
(F)</t>
  </si>
  <si>
    <t>% DRI
9-13 yrs
(F)</t>
  </si>
  <si>
    <t>DRI
14-18 yrs
(M)</t>
  </si>
  <si>
    <t>% DRI
14-18 yrs
(M)</t>
  </si>
  <si>
    <t>DRI
14-18 yrs (F)</t>
  </si>
  <si>
    <t>% DRI
14-18 yrs
(F)</t>
  </si>
  <si>
    <t>DRI
19-30 yrs
(M)</t>
  </si>
  <si>
    <t>DRI
&gt;70 yrs
(M)</t>
  </si>
  <si>
    <t>% DRI
&gt;70 yrs
(M)</t>
  </si>
  <si>
    <t>DRI
&gt;70 yrs
(F)</t>
  </si>
  <si>
    <t>% DRI
&gt;70 yrs
(F)</t>
  </si>
  <si>
    <r>
      <rPr>
        <b/>
        <sz val="11.5"/>
        <rFont val="Calibri"/>
        <family val="2"/>
      </rPr>
      <t xml:space="preserve">Instructions: </t>
    </r>
    <r>
      <rPr>
        <sz val="11.5"/>
        <rFont val="Calibri"/>
        <family val="2"/>
      </rPr>
      <t>In cell B7, enter the number of grams of protein equivalent being provided from UCD Anamix Jr and</t>
    </r>
  </si>
  <si>
    <t xml:space="preserve"> press [Enter]. The DRI percentages will change based on grams entered. </t>
  </si>
  <si>
    <t>Grams Protein Equivalent needed for formula</t>
  </si>
  <si>
    <t>Saturated, g</t>
  </si>
  <si>
    <t xml:space="preserve"> Monounsaturated, g</t>
  </si>
  <si>
    <t>Polyunsaturated, g</t>
  </si>
  <si>
    <t xml:space="preserve">Protein equivalent RDAs are based on g protein per kg body weight using reference body weights. </t>
  </si>
  <si>
    <t>© 2023 Nutricia North America. All Rights Reserved.</t>
  </si>
  <si>
    <r>
      <rPr>
        <b/>
        <sz val="18"/>
        <color indexed="62"/>
        <rFont val="Calibri"/>
        <family val="2"/>
      </rPr>
      <t>UCD Anamix</t>
    </r>
    <r>
      <rPr>
        <b/>
        <vertAlign val="superscript"/>
        <sz val="18"/>
        <color indexed="62"/>
        <rFont val="Calibri"/>
        <family val="2"/>
      </rPr>
      <t xml:space="preserve">® </t>
    </r>
    <r>
      <rPr>
        <b/>
        <sz val="18"/>
        <color indexed="62"/>
        <rFont val="Calibri"/>
        <family val="2"/>
      </rPr>
      <t>Junior DRI Calculator</t>
    </r>
    <r>
      <rPr>
        <sz val="10"/>
        <color indexed="62"/>
        <rFont val="Calibri"/>
        <family val="2"/>
      </rPr>
      <t xml:space="preserve"> </t>
    </r>
    <r>
      <rPr>
        <sz val="12"/>
        <color indexed="62"/>
        <rFont val="Calibri"/>
        <family val="2"/>
      </rPr>
      <t>- For Healthcare Professionals</t>
    </r>
  </si>
  <si>
    <t xml:space="preserve">UCD Anamix® Junior is a medical food in the U.S. and a specialized formula in Canada for the dietary management of urea cycle disorders (UCD) in individuals over 1 year of age and must be used under medical supervision. 
</t>
  </si>
  <si>
    <t>Further questions or need assistance? Please reach out to our Nutrition Services department:</t>
  </si>
  <si>
    <r>
      <t xml:space="preserve">Email </t>
    </r>
    <r>
      <rPr>
        <b/>
        <sz val="10"/>
        <rFont val="Calibri"/>
        <family val="2"/>
      </rPr>
      <t>NutritionServices@nutricia.com</t>
    </r>
    <r>
      <rPr>
        <sz val="10"/>
        <rFont val="Calibri"/>
        <family val="2"/>
      </rPr>
      <t xml:space="preserve"> or call </t>
    </r>
    <r>
      <rPr>
        <b/>
        <sz val="10"/>
        <rFont val="Calibri"/>
        <family val="2"/>
      </rPr>
      <t>1-800-365-7354</t>
    </r>
    <r>
      <rPr>
        <sz val="10"/>
        <rFont val="Calibri"/>
        <family val="2"/>
      </rPr>
      <t xml:space="preserve"> (Mon-Fri from 8:30 am - 5:00 pm ET)</t>
    </r>
  </si>
  <si>
    <r>
      <rPr>
        <sz val="9"/>
        <color indexed="8"/>
        <rFont val="Calibri"/>
        <family val="2"/>
      </rPr>
      <t xml:space="preserve">DRI values presented here are adapted from the </t>
    </r>
    <r>
      <rPr>
        <i/>
        <sz val="9"/>
        <color indexed="8"/>
        <rFont val="Calibri"/>
        <family val="2"/>
      </rPr>
      <t>Dietary Reference Intakes</t>
    </r>
    <r>
      <rPr>
        <sz val="9"/>
        <color indexed="8"/>
        <rFont val="Calibri"/>
        <family val="2"/>
      </rPr>
      <t xml:space="preserve"> series, by the National Academies of Sciences of the Institute of Medicine. </t>
    </r>
  </si>
  <si>
    <r>
      <t xml:space="preserve">Recommended Dietary Allowances (RDAs) are values shown in </t>
    </r>
    <r>
      <rPr>
        <b/>
        <i/>
        <sz val="9"/>
        <color indexed="8"/>
        <rFont val="Calibri"/>
        <family val="2"/>
      </rPr>
      <t>bold, italicized type</t>
    </r>
    <r>
      <rPr>
        <sz val="9"/>
        <color indexed="8"/>
        <rFont val="Calibri"/>
        <family val="2"/>
      </rPr>
      <t xml:space="preserve"> and Adequate Intakes (AIs) are values shown in</t>
    </r>
    <r>
      <rPr>
        <i/>
        <sz val="9"/>
        <color indexed="8"/>
        <rFont val="Calibri"/>
        <family val="2"/>
      </rPr>
      <t xml:space="preserve"> italicized type</t>
    </r>
    <r>
      <rPr>
        <sz val="9"/>
        <color indexed="8"/>
        <rFont val="Calibri"/>
        <family val="2"/>
      </rPr>
      <t>.</t>
    </r>
    <r>
      <rPr>
        <sz val="9"/>
        <rFont val="Calibri"/>
        <family val="2"/>
      </rPr>
      <t xml:space="preserve"> RDAs for protein are based on g protein per kg body weight using reference body weights.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</si>
</sst>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Last Updated&quot;\ m/d/yyyy"/>
    <numFmt numFmtId="166" formatCode="&quot;= approx&quot;\ 0.0\ &quot;scoops&quot;"/>
    <numFmt numFmtId="167" formatCode="0\ &quot;g&quot;"/>
    <numFmt numFmtId="168" formatCode="0\ &quot;kcal/fl oz&quot;"/>
    <numFmt numFmtId="169" formatCode="&quot;=&quot;\ 0\ &quot;mL&quot;"/>
    <numFmt numFmtId="170" formatCode="0.00&quot; kcal/mL&quot;"/>
    <numFmt numFmtId="171" formatCode="&quot;= &quot;0.00&quot; kcal/mL&quot;"/>
    <numFmt numFmtId="172" formatCode="&quot;=&quot;\ 0.0\ &quot;fl oz&quot;"/>
    <numFmt numFmtId="173" formatCode="0.0\ &quot;g&quot;"/>
    <numFmt numFmtId="174" formatCode="&quot;=&quot;\ 0.0\ &quot;g Monogen powder&quot;"/>
    <numFmt numFmtId="175" formatCode="&quot;Product, g &quot;\ 0.0"/>
    <numFmt numFmtId="176" formatCode="0.000"/>
    <numFmt numFmtId="177" formatCode="0;[Red]0"/>
    <numFmt numFmtId="178" formatCode="0.00;[Red]0.00"/>
    <numFmt numFmtId="179" formatCode="0.000;[Red]0.000"/>
    <numFmt numFmtId="180" formatCode="0.0;[Red]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sz val="8"/>
      <name val="Verdana"/>
      <family val="2"/>
    </font>
    <font>
      <sz val="14"/>
      <name val="Arial"/>
      <family val="2"/>
    </font>
    <font>
      <sz val="10"/>
      <color indexed="62"/>
      <name val="Calibri"/>
      <family val="2"/>
    </font>
    <font>
      <sz val="12"/>
      <color indexed="62"/>
      <name val="Calibri"/>
      <family val="2"/>
    </font>
    <font>
      <sz val="11.5"/>
      <name val="Calibri"/>
      <family val="2"/>
    </font>
    <font>
      <b/>
      <sz val="11.5"/>
      <name val="Calibri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62"/>
      <name val="Calibri"/>
      <family val="2"/>
    </font>
    <font>
      <b/>
      <vertAlign val="superscript"/>
      <sz val="18"/>
      <color indexed="6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u val="single"/>
      <sz val="10"/>
      <color indexed="12"/>
      <name val="Calibri"/>
      <family val="2"/>
    </font>
    <font>
      <i/>
      <sz val="9"/>
      <name val="Calibri"/>
      <family val="2"/>
    </font>
    <font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  <font>
      <sz val="8"/>
      <color rgb="FF7030A0"/>
      <name val="Arial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sz val="9"/>
      <color rgb="FF7030A0"/>
      <name val="Calibri"/>
      <family val="2"/>
    </font>
    <font>
      <sz val="10"/>
      <color rgb="FF7030A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>
        <color indexed="63"/>
      </left>
      <right style="thick"/>
      <top style="medium"/>
      <bottom style="thin">
        <color indexed="8"/>
      </bottom>
    </border>
    <border>
      <left>
        <color indexed="63"/>
      </left>
      <right style="thick"/>
      <top style="thin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n">
        <color indexed="8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>
        <color indexed="8"/>
      </bottom>
    </border>
    <border>
      <left style="thick"/>
      <right style="thin"/>
      <top style="thin">
        <color indexed="8"/>
      </top>
      <bottom style="thin">
        <color indexed="8"/>
      </bottom>
    </border>
    <border>
      <left style="thick"/>
      <right style="thin"/>
      <top style="thin">
        <color indexed="8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6" fillId="0" borderId="10" xfId="58" applyFont="1" applyBorder="1" applyAlignment="1" applyProtection="1">
      <alignment/>
      <protection/>
    </xf>
    <xf numFmtId="0" fontId="5" fillId="33" borderId="11" xfId="58" applyFont="1" applyFill="1" applyBorder="1" applyAlignment="1" applyProtection="1">
      <alignment vertical="center" wrapText="1"/>
      <protection/>
    </xf>
    <xf numFmtId="0" fontId="9" fillId="34" borderId="12" xfId="58" applyFont="1" applyFill="1" applyBorder="1" applyAlignment="1" applyProtection="1">
      <alignment horizontal="left" vertical="center" wrapText="1"/>
      <protection/>
    </xf>
    <xf numFmtId="175" fontId="5" fillId="35" borderId="13" xfId="58" applyNumberFormat="1" applyFont="1" applyFill="1" applyBorder="1" applyAlignment="1" applyProtection="1">
      <alignment horizontal="left"/>
      <protection/>
    </xf>
    <xf numFmtId="0" fontId="5" fillId="36" borderId="14" xfId="58" applyFont="1" applyFill="1" applyBorder="1" applyAlignment="1" applyProtection="1">
      <alignment horizontal="left"/>
      <protection/>
    </xf>
    <xf numFmtId="0" fontId="5" fillId="35" borderId="13" xfId="58" applyFont="1" applyFill="1" applyBorder="1" applyAlignment="1" applyProtection="1">
      <alignment horizontal="left"/>
      <protection/>
    </xf>
    <xf numFmtId="0" fontId="5" fillId="0" borderId="15" xfId="58" applyFont="1" applyFill="1" applyBorder="1" applyAlignment="1" applyProtection="1">
      <alignment horizontal="left"/>
      <protection/>
    </xf>
    <xf numFmtId="9" fontId="11" fillId="0" borderId="16" xfId="58" applyNumberFormat="1" applyFont="1" applyFill="1" applyBorder="1" applyAlignment="1" applyProtection="1">
      <alignment/>
      <protection/>
    </xf>
    <xf numFmtId="9" fontId="11" fillId="34" borderId="16" xfId="58" applyNumberFormat="1" applyFont="1" applyFill="1" applyBorder="1" applyAlignment="1" applyProtection="1">
      <alignment/>
      <protection/>
    </xf>
    <xf numFmtId="9" fontId="11" fillId="34" borderId="17" xfId="58" applyNumberFormat="1" applyFont="1" applyFill="1" applyBorder="1" applyAlignment="1" applyProtection="1">
      <alignment/>
      <protection/>
    </xf>
    <xf numFmtId="9" fontId="11" fillId="0" borderId="18" xfId="58" applyNumberFormat="1" applyFont="1" applyFill="1" applyBorder="1" applyAlignment="1" applyProtection="1">
      <alignment/>
      <protection/>
    </xf>
    <xf numFmtId="0" fontId="5" fillId="35" borderId="19" xfId="58" applyFont="1" applyFill="1" applyBorder="1" applyAlignment="1" applyProtection="1">
      <alignment horizontal="left"/>
      <protection/>
    </xf>
    <xf numFmtId="9" fontId="11" fillId="36" borderId="20" xfId="58" applyNumberFormat="1" applyFont="1" applyFill="1" applyBorder="1" applyAlignment="1" applyProtection="1">
      <alignment/>
      <protection/>
    </xf>
    <xf numFmtId="9" fontId="11" fillId="36" borderId="21" xfId="58" applyNumberFormat="1" applyFont="1" applyFill="1" applyBorder="1" applyAlignment="1" applyProtection="1">
      <alignment/>
      <protection/>
    </xf>
    <xf numFmtId="0" fontId="5" fillId="37" borderId="22" xfId="58" applyFont="1" applyFill="1" applyBorder="1" applyAlignment="1" applyProtection="1">
      <alignment horizontal="left"/>
      <protection/>
    </xf>
    <xf numFmtId="9" fontId="11" fillId="37" borderId="23" xfId="58" applyNumberFormat="1" applyFont="1" applyFill="1" applyBorder="1" applyAlignment="1" applyProtection="1">
      <alignment/>
      <protection/>
    </xf>
    <xf numFmtId="9" fontId="11" fillId="37" borderId="24" xfId="58" applyNumberFormat="1" applyFont="1" applyFill="1" applyBorder="1" applyAlignment="1" applyProtection="1">
      <alignment/>
      <protection/>
    </xf>
    <xf numFmtId="0" fontId="5" fillId="35" borderId="25" xfId="58" applyFont="1" applyFill="1" applyBorder="1" applyAlignment="1" applyProtection="1">
      <alignment horizontal="left"/>
      <protection/>
    </xf>
    <xf numFmtId="0" fontId="5" fillId="36" borderId="26" xfId="58" applyFont="1" applyFill="1" applyBorder="1" applyAlignment="1" applyProtection="1">
      <alignment horizontal="left"/>
      <protection/>
    </xf>
    <xf numFmtId="0" fontId="5" fillId="35" borderId="26" xfId="58" applyFont="1" applyFill="1" applyBorder="1" applyAlignment="1" applyProtection="1">
      <alignment horizontal="left"/>
      <protection/>
    </xf>
    <xf numFmtId="9" fontId="11" fillId="36" borderId="27" xfId="58" applyNumberFormat="1" applyFont="1" applyFill="1" applyBorder="1" applyAlignment="1" applyProtection="1">
      <alignment/>
      <protection/>
    </xf>
    <xf numFmtId="9" fontId="11" fillId="36" borderId="16" xfId="58" applyNumberFormat="1" applyFont="1" applyFill="1" applyBorder="1" applyAlignment="1" applyProtection="1">
      <alignment/>
      <protection/>
    </xf>
    <xf numFmtId="9" fontId="11" fillId="35" borderId="27" xfId="58" applyNumberFormat="1" applyFont="1" applyFill="1" applyBorder="1" applyAlignment="1" applyProtection="1">
      <alignment/>
      <protection/>
    </xf>
    <xf numFmtId="9" fontId="11" fillId="35" borderId="16" xfId="58" applyNumberFormat="1" applyFont="1" applyFill="1" applyBorder="1" applyAlignment="1" applyProtection="1">
      <alignment/>
      <protection/>
    </xf>
    <xf numFmtId="9" fontId="11" fillId="36" borderId="28" xfId="58" applyNumberFormat="1" applyFont="1" applyFill="1" applyBorder="1" applyAlignment="1" applyProtection="1">
      <alignment/>
      <protection/>
    </xf>
    <xf numFmtId="9" fontId="11" fillId="36" borderId="29" xfId="58" applyNumberFormat="1" applyFont="1" applyFill="1" applyBorder="1" applyAlignment="1" applyProtection="1">
      <alignment/>
      <protection/>
    </xf>
    <xf numFmtId="0" fontId="5" fillId="35" borderId="14" xfId="58" applyFont="1" applyFill="1" applyBorder="1" applyAlignment="1" applyProtection="1">
      <alignment horizontal="left"/>
      <protection/>
    </xf>
    <xf numFmtId="9" fontId="11" fillId="35" borderId="21" xfId="58" applyNumberFormat="1" applyFont="1" applyFill="1" applyBorder="1" applyAlignment="1" applyProtection="1">
      <alignment horizontal="right"/>
      <protection/>
    </xf>
    <xf numFmtId="9" fontId="11" fillId="35" borderId="30" xfId="58" applyNumberFormat="1" applyFont="1" applyFill="1" applyBorder="1" applyAlignment="1" applyProtection="1">
      <alignment horizontal="right"/>
      <protection/>
    </xf>
    <xf numFmtId="9" fontId="11" fillId="36" borderId="17" xfId="58" applyNumberFormat="1" applyFont="1" applyFill="1" applyBorder="1" applyAlignment="1" applyProtection="1">
      <alignment horizontal="right"/>
      <protection/>
    </xf>
    <xf numFmtId="9" fontId="11" fillId="36" borderId="31" xfId="58" applyNumberFormat="1" applyFont="1" applyFill="1" applyBorder="1" applyAlignment="1" applyProtection="1">
      <alignment horizontal="right"/>
      <protection/>
    </xf>
    <xf numFmtId="0" fontId="5" fillId="36" borderId="32" xfId="58" applyFont="1" applyFill="1" applyBorder="1" applyAlignment="1" applyProtection="1">
      <alignment horizontal="left"/>
      <protection/>
    </xf>
    <xf numFmtId="9" fontId="11" fillId="36" borderId="24" xfId="58" applyNumberFormat="1" applyFont="1" applyFill="1" applyBorder="1" applyAlignment="1" applyProtection="1">
      <alignment horizontal="right"/>
      <protection/>
    </xf>
    <xf numFmtId="9" fontId="11" fillId="36" borderId="23" xfId="58" applyNumberFormat="1" applyFont="1" applyFill="1" applyBorder="1" applyAlignment="1" applyProtection="1">
      <alignment horizontal="right"/>
      <protection/>
    </xf>
    <xf numFmtId="0" fontId="0" fillId="34" borderId="33" xfId="58" applyFont="1" applyFill="1" applyBorder="1" applyAlignment="1" applyProtection="1">
      <alignment horizontal="left"/>
      <protection/>
    </xf>
    <xf numFmtId="0" fontId="0" fillId="0" borderId="34" xfId="58" applyFont="1" applyBorder="1" applyAlignment="1" applyProtection="1">
      <alignment horizontal="left"/>
      <protection/>
    </xf>
    <xf numFmtId="0" fontId="0" fillId="0" borderId="0" xfId="58" applyFont="1" applyProtection="1">
      <alignment/>
      <protection/>
    </xf>
    <xf numFmtId="0" fontId="0" fillId="34" borderId="0" xfId="58" applyFont="1" applyFill="1" applyBorder="1" applyProtection="1">
      <alignment/>
      <protection/>
    </xf>
    <xf numFmtId="0" fontId="0" fillId="0" borderId="35" xfId="58" applyFont="1" applyBorder="1" applyAlignment="1" applyProtection="1">
      <alignment/>
      <protection/>
    </xf>
    <xf numFmtId="0" fontId="0" fillId="34" borderId="35" xfId="58" applyFont="1" applyFill="1" applyBorder="1" applyAlignment="1" applyProtection="1">
      <alignment/>
      <protection/>
    </xf>
    <xf numFmtId="0" fontId="0" fillId="0" borderId="35" xfId="58" applyFont="1" applyFill="1" applyBorder="1" applyAlignment="1" applyProtection="1">
      <alignment/>
      <protection/>
    </xf>
    <xf numFmtId="0" fontId="0" fillId="0" borderId="35" xfId="58" applyFont="1" applyFill="1" applyBorder="1" applyProtection="1">
      <alignment/>
      <protection/>
    </xf>
    <xf numFmtId="0" fontId="14" fillId="0" borderId="12" xfId="58" applyFont="1" applyBorder="1" applyAlignment="1" applyProtection="1">
      <alignment horizontal="center" vertical="center" wrapText="1"/>
      <protection/>
    </xf>
    <xf numFmtId="0" fontId="0" fillId="0" borderId="36" xfId="58" applyFont="1" applyBorder="1" applyProtection="1">
      <alignment/>
      <protection/>
    </xf>
    <xf numFmtId="0" fontId="0" fillId="0" borderId="37" xfId="58" applyFont="1" applyBorder="1" applyProtection="1">
      <alignment/>
      <protection/>
    </xf>
    <xf numFmtId="0" fontId="14" fillId="34" borderId="10" xfId="58" applyFont="1" applyFill="1" applyBorder="1" applyAlignment="1" applyProtection="1">
      <alignment horizontal="left" vertical="top" wrapText="1"/>
      <protection/>
    </xf>
    <xf numFmtId="0" fontId="0" fillId="0" borderId="0" xfId="58" applyFont="1" applyAlignment="1" applyProtection="1">
      <alignment horizontal="center" wrapText="1"/>
      <protection/>
    </xf>
    <xf numFmtId="164" fontId="0" fillId="35" borderId="38" xfId="58" applyNumberFormat="1" applyFont="1" applyFill="1" applyBorder="1" applyAlignment="1" applyProtection="1">
      <alignment/>
      <protection/>
    </xf>
    <xf numFmtId="1" fontId="0" fillId="36" borderId="28" xfId="58" applyNumberFormat="1" applyFont="1" applyFill="1" applyBorder="1" applyAlignment="1" applyProtection="1">
      <alignment/>
      <protection/>
    </xf>
    <xf numFmtId="164" fontId="0" fillId="35" borderId="39" xfId="58" applyNumberFormat="1" applyFont="1" applyFill="1" applyBorder="1" applyAlignment="1" applyProtection="1">
      <alignment/>
      <protection/>
    </xf>
    <xf numFmtId="164" fontId="0" fillId="0" borderId="17" xfId="58" applyNumberFormat="1" applyFont="1" applyFill="1" applyBorder="1" applyAlignment="1" applyProtection="1">
      <alignment/>
      <protection/>
    </xf>
    <xf numFmtId="9" fontId="0" fillId="0" borderId="40" xfId="58" applyNumberFormat="1" applyFont="1" applyFill="1" applyBorder="1" applyProtection="1">
      <alignment/>
      <protection/>
    </xf>
    <xf numFmtId="9" fontId="0" fillId="0" borderId="17" xfId="58" applyNumberFormat="1" applyFont="1" applyFill="1" applyBorder="1" applyProtection="1">
      <alignment/>
      <protection/>
    </xf>
    <xf numFmtId="0" fontId="0" fillId="0" borderId="0" xfId="58" applyFont="1" applyFill="1" applyProtection="1">
      <alignment/>
      <protection/>
    </xf>
    <xf numFmtId="9" fontId="0" fillId="34" borderId="40" xfId="58" applyNumberFormat="1" applyFont="1" applyFill="1" applyBorder="1" applyProtection="1">
      <alignment/>
      <protection/>
    </xf>
    <xf numFmtId="9" fontId="0" fillId="34" borderId="17" xfId="58" applyNumberFormat="1" applyFont="1" applyFill="1" applyBorder="1" applyProtection="1">
      <alignment/>
      <protection/>
    </xf>
    <xf numFmtId="9" fontId="0" fillId="34" borderId="40" xfId="68" applyFont="1" applyFill="1" applyBorder="1" applyAlignment="1" applyProtection="1">
      <alignment/>
      <protection/>
    </xf>
    <xf numFmtId="9" fontId="0" fillId="34" borderId="17" xfId="68" applyFont="1" applyFill="1" applyBorder="1" applyAlignment="1" applyProtection="1">
      <alignment/>
      <protection/>
    </xf>
    <xf numFmtId="9" fontId="0" fillId="0" borderId="40" xfId="68" applyFont="1" applyBorder="1" applyAlignment="1" applyProtection="1">
      <alignment/>
      <protection/>
    </xf>
    <xf numFmtId="9" fontId="0" fillId="0" borderId="40" xfId="68" applyFont="1" applyFill="1" applyBorder="1" applyAlignment="1" applyProtection="1">
      <alignment/>
      <protection/>
    </xf>
    <xf numFmtId="9" fontId="0" fillId="0" borderId="17" xfId="68" applyFont="1" applyFill="1" applyBorder="1" applyAlignment="1" applyProtection="1">
      <alignment/>
      <protection/>
    </xf>
    <xf numFmtId="164" fontId="0" fillId="35" borderId="17" xfId="58" applyNumberFormat="1" applyFont="1" applyFill="1" applyBorder="1" applyAlignment="1" applyProtection="1">
      <alignment/>
      <protection/>
    </xf>
    <xf numFmtId="0" fontId="0" fillId="36" borderId="41" xfId="58" applyFont="1" applyFill="1" applyBorder="1" applyAlignment="1" applyProtection="1">
      <alignment horizontal="left"/>
      <protection/>
    </xf>
    <xf numFmtId="2" fontId="0" fillId="36" borderId="42" xfId="58" applyNumberFormat="1" applyFont="1" applyFill="1" applyBorder="1" applyAlignment="1" applyProtection="1">
      <alignment/>
      <protection/>
    </xf>
    <xf numFmtId="9" fontId="0" fillId="34" borderId="43" xfId="58" applyNumberFormat="1" applyFont="1" applyFill="1" applyBorder="1" applyProtection="1">
      <alignment/>
      <protection/>
    </xf>
    <xf numFmtId="9" fontId="0" fillId="34" borderId="20" xfId="58" applyNumberFormat="1" applyFont="1" applyFill="1" applyBorder="1" applyProtection="1">
      <alignment/>
      <protection/>
    </xf>
    <xf numFmtId="9" fontId="0" fillId="34" borderId="43" xfId="68" applyFont="1" applyFill="1" applyBorder="1" applyAlignment="1" applyProtection="1">
      <alignment/>
      <protection/>
    </xf>
    <xf numFmtId="9" fontId="0" fillId="34" borderId="20" xfId="68" applyFont="1" applyFill="1" applyBorder="1" applyAlignment="1" applyProtection="1">
      <alignment/>
      <protection/>
    </xf>
    <xf numFmtId="2" fontId="0" fillId="37" borderId="44" xfId="58" applyNumberFormat="1" applyFont="1" applyFill="1" applyBorder="1" applyAlignment="1" applyProtection="1">
      <alignment/>
      <protection/>
    </xf>
    <xf numFmtId="9" fontId="0" fillId="38" borderId="44" xfId="58" applyNumberFormat="1" applyFont="1" applyFill="1" applyBorder="1" applyProtection="1">
      <alignment/>
      <protection/>
    </xf>
    <xf numFmtId="9" fontId="0" fillId="38" borderId="24" xfId="58" applyNumberFormat="1" applyFont="1" applyFill="1" applyBorder="1" applyProtection="1">
      <alignment/>
      <protection/>
    </xf>
    <xf numFmtId="9" fontId="0" fillId="38" borderId="44" xfId="68" applyFont="1" applyFill="1" applyBorder="1" applyAlignment="1" applyProtection="1">
      <alignment/>
      <protection/>
    </xf>
    <xf numFmtId="9" fontId="0" fillId="38" borderId="24" xfId="68" applyFont="1" applyFill="1" applyBorder="1" applyAlignment="1" applyProtection="1">
      <alignment/>
      <protection/>
    </xf>
    <xf numFmtId="1" fontId="0" fillId="35" borderId="45" xfId="58" applyNumberFormat="1" applyFont="1" applyFill="1" applyBorder="1" applyAlignment="1" applyProtection="1">
      <alignment/>
      <protection/>
    </xf>
    <xf numFmtId="164" fontId="0" fillId="36" borderId="27" xfId="58" applyNumberFormat="1" applyFont="1" applyFill="1" applyBorder="1" applyAlignment="1" applyProtection="1">
      <alignment/>
      <protection/>
    </xf>
    <xf numFmtId="9" fontId="0" fillId="0" borderId="40" xfId="58" applyNumberFormat="1" applyFont="1" applyBorder="1" applyProtection="1">
      <alignment/>
      <protection/>
    </xf>
    <xf numFmtId="9" fontId="0" fillId="0" borderId="17" xfId="58" applyNumberFormat="1" applyFont="1" applyBorder="1" applyProtection="1">
      <alignment/>
      <protection/>
    </xf>
    <xf numFmtId="9" fontId="0" fillId="0" borderId="17" xfId="68" applyFont="1" applyBorder="1" applyAlignment="1" applyProtection="1">
      <alignment/>
      <protection/>
    </xf>
    <xf numFmtId="9" fontId="0" fillId="33" borderId="40" xfId="58" applyNumberFormat="1" applyFont="1" applyFill="1" applyBorder="1" applyProtection="1">
      <alignment/>
      <protection/>
    </xf>
    <xf numFmtId="9" fontId="0" fillId="33" borderId="17" xfId="58" applyNumberFormat="1" applyFont="1" applyFill="1" applyBorder="1" applyProtection="1">
      <alignment/>
      <protection/>
    </xf>
    <xf numFmtId="9" fontId="0" fillId="33" borderId="40" xfId="68" applyFont="1" applyFill="1" applyBorder="1" applyAlignment="1" applyProtection="1">
      <alignment/>
      <protection/>
    </xf>
    <xf numFmtId="9" fontId="0" fillId="33" borderId="17" xfId="68" applyFont="1" applyFill="1" applyBorder="1" applyAlignment="1" applyProtection="1">
      <alignment/>
      <protection/>
    </xf>
    <xf numFmtId="164" fontId="0" fillId="35" borderId="27" xfId="58" applyNumberFormat="1" applyFont="1" applyFill="1" applyBorder="1" applyAlignment="1" applyProtection="1">
      <alignment/>
      <protection/>
    </xf>
    <xf numFmtId="164" fontId="0" fillId="35" borderId="46" xfId="58" applyNumberFormat="1" applyFont="1" applyFill="1" applyBorder="1" applyAlignment="1" applyProtection="1">
      <alignment/>
      <protection/>
    </xf>
    <xf numFmtId="0" fontId="0" fillId="33" borderId="42" xfId="58" applyFont="1" applyFill="1" applyBorder="1" applyProtection="1">
      <alignment/>
      <protection/>
    </xf>
    <xf numFmtId="0" fontId="0" fillId="33" borderId="30" xfId="58" applyFont="1" applyFill="1" applyBorder="1" applyProtection="1">
      <alignment/>
      <protection/>
    </xf>
    <xf numFmtId="9" fontId="0" fillId="33" borderId="42" xfId="68" applyFont="1" applyFill="1" applyBorder="1" applyAlignment="1" applyProtection="1">
      <alignment/>
      <protection/>
    </xf>
    <xf numFmtId="9" fontId="0" fillId="33" borderId="30" xfId="68" applyFont="1" applyFill="1" applyBorder="1" applyAlignment="1" applyProtection="1">
      <alignment/>
      <protection/>
    </xf>
    <xf numFmtId="9" fontId="0" fillId="0" borderId="47" xfId="58" applyNumberFormat="1" applyFont="1" applyBorder="1" applyProtection="1">
      <alignment/>
      <protection/>
    </xf>
    <xf numFmtId="9" fontId="0" fillId="0" borderId="48" xfId="58" applyNumberFormat="1" applyFont="1" applyBorder="1" applyProtection="1">
      <alignment/>
      <protection/>
    </xf>
    <xf numFmtId="9" fontId="0" fillId="33" borderId="47" xfId="58" applyNumberFormat="1" applyFont="1" applyFill="1" applyBorder="1" applyProtection="1">
      <alignment/>
      <protection/>
    </xf>
    <xf numFmtId="9" fontId="0" fillId="33" borderId="48" xfId="58" applyNumberFormat="1" applyFont="1" applyFill="1" applyBorder="1" applyProtection="1">
      <alignment/>
      <protection/>
    </xf>
    <xf numFmtId="9" fontId="0" fillId="0" borderId="49" xfId="58" applyNumberFormat="1" applyFont="1" applyBorder="1" applyProtection="1">
      <alignment/>
      <protection/>
    </xf>
    <xf numFmtId="9" fontId="0" fillId="0" borderId="50" xfId="58" applyNumberFormat="1" applyFont="1" applyBorder="1" applyProtection="1">
      <alignment/>
      <protection/>
    </xf>
    <xf numFmtId="9" fontId="0" fillId="0" borderId="44" xfId="68" applyFont="1" applyBorder="1" applyAlignment="1" applyProtection="1">
      <alignment/>
      <protection/>
    </xf>
    <xf numFmtId="9" fontId="0" fillId="0" borderId="24" xfId="68" applyFont="1" applyBorder="1" applyAlignment="1" applyProtection="1">
      <alignment/>
      <protection/>
    </xf>
    <xf numFmtId="0" fontId="77" fillId="5" borderId="0" xfId="58" applyFont="1" applyFill="1" applyAlignment="1" applyProtection="1">
      <alignment vertical="center"/>
      <protection/>
    </xf>
    <xf numFmtId="0" fontId="78" fillId="5" borderId="0" xfId="58" applyFont="1" applyFill="1" applyAlignment="1" applyProtection="1">
      <alignment vertical="center"/>
      <protection/>
    </xf>
    <xf numFmtId="1" fontId="8" fillId="39" borderId="11" xfId="58" applyNumberFormat="1" applyFont="1" applyFill="1" applyBorder="1" applyAlignment="1" applyProtection="1">
      <alignment horizontal="center" vertical="center"/>
      <protection locked="0"/>
    </xf>
    <xf numFmtId="0" fontId="77" fillId="0" borderId="0" xfId="58" applyFont="1" applyFill="1" applyAlignment="1" applyProtection="1">
      <alignment vertical="center"/>
      <protection/>
    </xf>
    <xf numFmtId="0" fontId="78" fillId="0" borderId="0" xfId="58" applyFont="1" applyFill="1" applyAlignment="1" applyProtection="1">
      <alignment vertical="center"/>
      <protection/>
    </xf>
    <xf numFmtId="164" fontId="51" fillId="0" borderId="0" xfId="58" applyNumberFormat="1" applyFont="1" applyFill="1" applyBorder="1" applyAlignment="1" applyProtection="1">
      <alignment/>
      <protection/>
    </xf>
    <xf numFmtId="9" fontId="51" fillId="0" borderId="0" xfId="58" applyNumberFormat="1" applyFont="1" applyFill="1" applyBorder="1" applyAlignment="1" applyProtection="1">
      <alignment horizontal="right"/>
      <protection/>
    </xf>
    <xf numFmtId="9" fontId="23" fillId="0" borderId="0" xfId="58" applyNumberFormat="1" applyFont="1" applyFill="1" applyBorder="1" applyProtection="1">
      <alignment/>
      <protection/>
    </xf>
    <xf numFmtId="0" fontId="23" fillId="0" borderId="0" xfId="58" applyFont="1" applyFill="1" applyProtection="1">
      <alignment/>
      <protection/>
    </xf>
    <xf numFmtId="9" fontId="23" fillId="0" borderId="0" xfId="68" applyFont="1" applyFill="1" applyAlignment="1" applyProtection="1">
      <alignment/>
      <protection/>
    </xf>
    <xf numFmtId="0" fontId="23" fillId="0" borderId="0" xfId="58" applyFont="1" applyProtection="1">
      <alignment/>
      <protection/>
    </xf>
    <xf numFmtId="0" fontId="52" fillId="0" borderId="0" xfId="58" applyFont="1" applyProtection="1">
      <alignment/>
      <protection/>
    </xf>
    <xf numFmtId="0" fontId="17" fillId="34" borderId="0" xfId="58" applyFont="1" applyFill="1" applyBorder="1" applyProtection="1">
      <alignment/>
      <protection/>
    </xf>
    <xf numFmtId="0" fontId="23" fillId="34" borderId="0" xfId="58" applyFont="1" applyFill="1" applyBorder="1" applyProtection="1">
      <alignment/>
      <protection/>
    </xf>
    <xf numFmtId="0" fontId="53" fillId="34" borderId="0" xfId="58" applyFont="1" applyFill="1" applyBorder="1" applyProtection="1">
      <alignment/>
      <protection/>
    </xf>
    <xf numFmtId="0" fontId="5" fillId="40" borderId="51" xfId="58" applyFont="1" applyFill="1" applyBorder="1" applyAlignment="1" applyProtection="1">
      <alignment horizontal="center" vertical="center" wrapText="1"/>
      <protection/>
    </xf>
    <xf numFmtId="0" fontId="10" fillId="40" borderId="52" xfId="58" applyFont="1" applyFill="1" applyBorder="1" applyAlignment="1" applyProtection="1">
      <alignment horizontal="center" vertical="center" wrapText="1"/>
      <protection/>
    </xf>
    <xf numFmtId="0" fontId="23" fillId="0" borderId="0" xfId="58" applyFont="1" applyAlignment="1" applyProtection="1">
      <alignment vertical="top"/>
      <protection/>
    </xf>
    <xf numFmtId="0" fontId="54" fillId="0" borderId="0" xfId="58" applyFont="1" applyAlignment="1" applyProtection="1">
      <alignment/>
      <protection/>
    </xf>
    <xf numFmtId="9" fontId="11" fillId="35" borderId="39" xfId="58" applyNumberFormat="1" applyFont="1" applyFill="1" applyBorder="1" applyAlignment="1" applyProtection="1">
      <alignment/>
      <protection/>
    </xf>
    <xf numFmtId="9" fontId="11" fillId="0" borderId="17" xfId="58" applyNumberFormat="1" applyFont="1" applyFill="1" applyBorder="1" applyAlignment="1" applyProtection="1">
      <alignment/>
      <protection/>
    </xf>
    <xf numFmtId="9" fontId="11" fillId="35" borderId="17" xfId="58" applyNumberFormat="1" applyFont="1" applyFill="1" applyBorder="1" applyAlignment="1" applyProtection="1">
      <alignment/>
      <protection/>
    </xf>
    <xf numFmtId="9" fontId="11" fillId="35" borderId="45" xfId="58" applyNumberFormat="1" applyFont="1" applyFill="1" applyBorder="1" applyAlignment="1" applyProtection="1">
      <alignment/>
      <protection/>
    </xf>
    <xf numFmtId="9" fontId="11" fillId="35" borderId="28" xfId="58" applyNumberFormat="1" applyFont="1" applyFill="1" applyBorder="1" applyAlignment="1" applyProtection="1">
      <alignment/>
      <protection/>
    </xf>
    <xf numFmtId="9" fontId="11" fillId="35" borderId="53" xfId="58" applyNumberFormat="1" applyFont="1" applyFill="1" applyBorder="1" applyAlignment="1" applyProtection="1">
      <alignment/>
      <protection/>
    </xf>
    <xf numFmtId="9" fontId="11" fillId="35" borderId="29" xfId="58" applyNumberFormat="1" applyFont="1" applyFill="1" applyBorder="1" applyAlignment="1" applyProtection="1">
      <alignment/>
      <protection/>
    </xf>
    <xf numFmtId="9" fontId="11" fillId="35" borderId="54" xfId="58" applyNumberFormat="1" applyFont="1" applyFill="1" applyBorder="1" applyAlignment="1" applyProtection="1">
      <alignment/>
      <protection/>
    </xf>
    <xf numFmtId="9" fontId="11" fillId="35" borderId="55" xfId="58" applyNumberFormat="1" applyFont="1" applyFill="1" applyBorder="1" applyAlignment="1" applyProtection="1">
      <alignment/>
      <protection/>
    </xf>
    <xf numFmtId="9" fontId="0" fillId="33" borderId="56" xfId="58" applyNumberFormat="1" applyFont="1" applyFill="1" applyBorder="1" applyProtection="1">
      <alignment/>
      <protection/>
    </xf>
    <xf numFmtId="0" fontId="0" fillId="40" borderId="57" xfId="58" applyFont="1" applyFill="1" applyBorder="1" applyAlignment="1" applyProtection="1">
      <alignment horizontal="center" vertical="center" wrapText="1"/>
      <protection/>
    </xf>
    <xf numFmtId="9" fontId="0" fillId="33" borderId="58" xfId="58" applyNumberFormat="1" applyFont="1" applyFill="1" applyBorder="1" applyProtection="1">
      <alignment/>
      <protection/>
    </xf>
    <xf numFmtId="0" fontId="0" fillId="40" borderId="51" xfId="58" applyFont="1" applyFill="1" applyBorder="1" applyAlignment="1" applyProtection="1">
      <alignment horizontal="center" vertical="center" wrapText="1"/>
      <protection/>
    </xf>
    <xf numFmtId="9" fontId="0" fillId="33" borderId="56" xfId="68" applyFont="1" applyFill="1" applyBorder="1" applyAlignment="1" applyProtection="1">
      <alignment/>
      <protection/>
    </xf>
    <xf numFmtId="0" fontId="0" fillId="40" borderId="57" xfId="58" applyFont="1" applyFill="1" applyBorder="1" applyAlignment="1" applyProtection="1">
      <alignment horizontal="center" wrapText="1"/>
      <protection/>
    </xf>
    <xf numFmtId="9" fontId="0" fillId="33" borderId="47" xfId="68" applyFont="1" applyFill="1" applyBorder="1" applyAlignment="1" applyProtection="1">
      <alignment/>
      <protection/>
    </xf>
    <xf numFmtId="9" fontId="0" fillId="40" borderId="57" xfId="68" applyFont="1" applyFill="1" applyBorder="1" applyAlignment="1" applyProtection="1">
      <alignment horizontal="center" vertical="justify"/>
      <protection/>
    </xf>
    <xf numFmtId="0" fontId="0" fillId="0" borderId="40" xfId="58" applyFont="1" applyFill="1" applyBorder="1" applyProtection="1">
      <alignment/>
      <protection/>
    </xf>
    <xf numFmtId="9" fontId="0" fillId="33" borderId="58" xfId="68" applyFont="1" applyFill="1" applyBorder="1" applyAlignment="1" applyProtection="1">
      <alignment/>
      <protection/>
    </xf>
    <xf numFmtId="0" fontId="0" fillId="0" borderId="17" xfId="58" applyFont="1" applyFill="1" applyBorder="1" applyProtection="1">
      <alignment/>
      <protection/>
    </xf>
    <xf numFmtId="9" fontId="0" fillId="33" borderId="48" xfId="68" applyFont="1" applyFill="1" applyBorder="1" applyAlignment="1" applyProtection="1">
      <alignment/>
      <protection/>
    </xf>
    <xf numFmtId="0" fontId="0" fillId="0" borderId="12" xfId="58" applyFont="1" applyBorder="1" applyAlignment="1" applyProtection="1">
      <alignment/>
      <protection/>
    </xf>
    <xf numFmtId="0" fontId="23" fillId="0" borderId="0" xfId="58" applyFont="1" applyAlignment="1" applyProtection="1">
      <alignment/>
      <protection/>
    </xf>
    <xf numFmtId="0" fontId="17" fillId="34" borderId="0" xfId="58" applyFont="1" applyFill="1" applyBorder="1" applyAlignment="1" applyProtection="1">
      <alignment horizontal="left"/>
      <protection/>
    </xf>
    <xf numFmtId="0" fontId="0" fillId="41" borderId="35" xfId="58" applyFont="1" applyFill="1" applyBorder="1" applyProtection="1">
      <alignment/>
      <protection/>
    </xf>
    <xf numFmtId="0" fontId="19" fillId="42" borderId="59" xfId="58" applyFont="1" applyFill="1" applyBorder="1" applyAlignment="1" applyProtection="1">
      <alignment/>
      <protection/>
    </xf>
    <xf numFmtId="0" fontId="11" fillId="43" borderId="60" xfId="58" applyFont="1" applyFill="1" applyBorder="1" applyAlignment="1" applyProtection="1">
      <alignment/>
      <protection/>
    </xf>
    <xf numFmtId="0" fontId="21" fillId="44" borderId="60" xfId="58" applyFont="1" applyFill="1" applyBorder="1" applyAlignment="1" applyProtection="1">
      <alignment/>
      <protection/>
    </xf>
    <xf numFmtId="0" fontId="21" fillId="43" borderId="61" xfId="58" applyFont="1" applyFill="1" applyBorder="1" applyAlignment="1" applyProtection="1">
      <alignment/>
      <protection/>
    </xf>
    <xf numFmtId="0" fontId="19" fillId="42" borderId="60" xfId="58" applyFont="1" applyFill="1" applyBorder="1" applyAlignment="1" applyProtection="1">
      <alignment/>
      <protection/>
    </xf>
    <xf numFmtId="0" fontId="11" fillId="44" borderId="62" xfId="58" applyFont="1" applyFill="1" applyBorder="1" applyAlignment="1" applyProtection="1">
      <alignment/>
      <protection/>
    </xf>
    <xf numFmtId="0" fontId="11" fillId="45" borderId="63" xfId="58" applyFont="1" applyFill="1" applyBorder="1" applyAlignment="1" applyProtection="1">
      <alignment/>
      <protection/>
    </xf>
    <xf numFmtId="0" fontId="5" fillId="46" borderId="64" xfId="58" applyFont="1" applyFill="1" applyBorder="1" applyAlignment="1" applyProtection="1">
      <alignment horizontal="center" vertical="center" wrapText="1"/>
      <protection/>
    </xf>
    <xf numFmtId="0" fontId="19" fillId="42" borderId="65" xfId="61" applyFont="1" applyFill="1" applyBorder="1" applyAlignment="1" applyProtection="1">
      <alignment/>
      <protection/>
    </xf>
    <xf numFmtId="0" fontId="19" fillId="43" borderId="66" xfId="61" applyFont="1" applyFill="1" applyBorder="1" applyAlignment="1" applyProtection="1">
      <alignment/>
      <protection/>
    </xf>
    <xf numFmtId="0" fontId="19" fillId="42" borderId="66" xfId="61" applyFont="1" applyFill="1" applyBorder="1" applyAlignment="1" applyProtection="1">
      <alignment/>
      <protection/>
    </xf>
    <xf numFmtId="0" fontId="21" fillId="44" borderId="66" xfId="61" applyFont="1" applyFill="1" applyBorder="1" applyAlignment="1" applyProtection="1">
      <alignment/>
      <protection/>
    </xf>
    <xf numFmtId="0" fontId="19" fillId="44" borderId="66" xfId="61" applyFont="1" applyFill="1" applyBorder="1" applyAlignment="1" applyProtection="1">
      <alignment/>
      <protection/>
    </xf>
    <xf numFmtId="0" fontId="21" fillId="42" borderId="66" xfId="61" applyFont="1" applyFill="1" applyBorder="1" applyAlignment="1" applyProtection="1">
      <alignment/>
      <protection/>
    </xf>
    <xf numFmtId="0" fontId="21" fillId="44" borderId="67" xfId="61" applyFont="1" applyFill="1" applyBorder="1" applyAlignment="1" applyProtection="1">
      <alignment/>
      <protection/>
    </xf>
    <xf numFmtId="0" fontId="11" fillId="42" borderId="68" xfId="58" applyFont="1" applyFill="1" applyBorder="1" applyAlignment="1" applyProtection="1">
      <alignment horizontal="right"/>
      <protection/>
    </xf>
    <xf numFmtId="0" fontId="19" fillId="42" borderId="69" xfId="58" applyFont="1" applyFill="1" applyBorder="1" applyAlignment="1" applyProtection="1">
      <alignment/>
      <protection/>
    </xf>
    <xf numFmtId="0" fontId="19" fillId="44" borderId="70" xfId="58" applyFont="1" applyFill="1" applyBorder="1" applyAlignment="1" applyProtection="1">
      <alignment/>
      <protection/>
    </xf>
    <xf numFmtId="0" fontId="19" fillId="42" borderId="70" xfId="58" applyFont="1" applyFill="1" applyBorder="1" applyAlignment="1" applyProtection="1">
      <alignment/>
      <protection/>
    </xf>
    <xf numFmtId="0" fontId="21" fillId="44" borderId="70" xfId="58" applyFont="1" applyFill="1" applyBorder="1" applyAlignment="1" applyProtection="1">
      <alignment/>
      <protection/>
    </xf>
    <xf numFmtId="0" fontId="19" fillId="42" borderId="71" xfId="58" applyFont="1" applyFill="1" applyBorder="1" applyAlignment="1" applyProtection="1">
      <alignment/>
      <protection/>
    </xf>
    <xf numFmtId="0" fontId="21" fillId="44" borderId="60" xfId="58" applyFont="1" applyFill="1" applyBorder="1" applyAlignment="1" applyProtection="1">
      <alignment horizontal="right"/>
      <protection/>
    </xf>
    <xf numFmtId="0" fontId="21" fillId="42" borderId="68" xfId="58" applyFont="1" applyFill="1" applyBorder="1" applyAlignment="1" applyProtection="1">
      <alignment horizontal="right"/>
      <protection/>
    </xf>
    <xf numFmtId="0" fontId="21" fillId="44" borderId="63" xfId="58" applyFont="1" applyFill="1" applyBorder="1" applyAlignment="1" applyProtection="1">
      <alignment horizontal="right"/>
      <protection/>
    </xf>
    <xf numFmtId="0" fontId="51" fillId="41" borderId="0" xfId="58" applyFont="1" applyFill="1" applyBorder="1" applyAlignment="1" applyProtection="1">
      <alignment horizontal="right"/>
      <protection/>
    </xf>
    <xf numFmtId="0" fontId="54" fillId="41" borderId="0" xfId="58" applyFont="1" applyFill="1" applyAlignment="1" applyProtection="1">
      <alignment/>
      <protection/>
    </xf>
    <xf numFmtId="0" fontId="23" fillId="41" borderId="0" xfId="58" applyFont="1" applyFill="1" applyAlignment="1" applyProtection="1">
      <alignment/>
      <protection/>
    </xf>
    <xf numFmtId="0" fontId="23" fillId="41" borderId="0" xfId="58" applyFont="1" applyFill="1" applyAlignment="1" applyProtection="1">
      <alignment vertical="top"/>
      <protection/>
    </xf>
    <xf numFmtId="0" fontId="23" fillId="41" borderId="0" xfId="58" applyFont="1" applyFill="1" applyProtection="1">
      <alignment/>
      <protection/>
    </xf>
    <xf numFmtId="0" fontId="79" fillId="41" borderId="0" xfId="53" applyFont="1" applyFill="1" applyAlignment="1" applyProtection="1">
      <alignment/>
      <protection/>
    </xf>
    <xf numFmtId="0" fontId="0" fillId="41" borderId="0" xfId="58" applyFont="1" applyFill="1" applyProtection="1">
      <alignment/>
      <protection/>
    </xf>
    <xf numFmtId="0" fontId="20" fillId="42" borderId="72" xfId="58" applyFont="1" applyFill="1" applyBorder="1" applyProtection="1">
      <alignment/>
      <protection/>
    </xf>
    <xf numFmtId="0" fontId="0" fillId="43" borderId="73" xfId="58" applyFont="1" applyFill="1" applyBorder="1" applyProtection="1">
      <alignment/>
      <protection/>
    </xf>
    <xf numFmtId="0" fontId="22" fillId="44" borderId="73" xfId="58" applyFont="1" applyFill="1" applyBorder="1" applyProtection="1">
      <alignment/>
      <protection/>
    </xf>
    <xf numFmtId="0" fontId="22" fillId="43" borderId="73" xfId="58" applyFont="1" applyFill="1" applyBorder="1" applyProtection="1">
      <alignment/>
      <protection/>
    </xf>
    <xf numFmtId="0" fontId="20" fillId="42" borderId="73" xfId="58" applyFont="1" applyFill="1" applyBorder="1" applyProtection="1">
      <alignment/>
      <protection/>
    </xf>
    <xf numFmtId="0" fontId="0" fillId="44" borderId="74" xfId="58" applyFont="1" applyFill="1" applyBorder="1" applyProtection="1">
      <alignment/>
      <protection/>
    </xf>
    <xf numFmtId="0" fontId="0" fillId="45" borderId="75" xfId="58" applyFont="1" applyFill="1" applyBorder="1" applyProtection="1">
      <alignment/>
      <protection/>
    </xf>
    <xf numFmtId="0" fontId="5" fillId="46" borderId="76" xfId="58" applyFont="1" applyFill="1" applyBorder="1" applyAlignment="1" applyProtection="1">
      <alignment horizontal="center" vertical="center" wrapText="1"/>
      <protection/>
    </xf>
    <xf numFmtId="1" fontId="20" fillId="42" borderId="72" xfId="58" applyNumberFormat="1" applyFont="1" applyFill="1" applyBorder="1" applyProtection="1">
      <alignment/>
      <protection/>
    </xf>
    <xf numFmtId="1" fontId="20" fillId="43" borderId="73" xfId="58" applyNumberFormat="1" applyFont="1" applyFill="1" applyBorder="1" applyProtection="1">
      <alignment/>
      <protection/>
    </xf>
    <xf numFmtId="1" fontId="20" fillId="42" borderId="73" xfId="58" applyNumberFormat="1" applyFont="1" applyFill="1" applyBorder="1" applyProtection="1">
      <alignment/>
      <protection/>
    </xf>
    <xf numFmtId="1" fontId="22" fillId="43" borderId="73" xfId="58" applyNumberFormat="1" applyFont="1" applyFill="1" applyBorder="1" applyProtection="1">
      <alignment/>
      <protection/>
    </xf>
    <xf numFmtId="164" fontId="20" fillId="42" borderId="73" xfId="58" applyNumberFormat="1" applyFont="1" applyFill="1" applyBorder="1" applyProtection="1">
      <alignment/>
      <protection/>
    </xf>
    <xf numFmtId="164" fontId="20" fillId="43" borderId="73" xfId="58" applyNumberFormat="1" applyFont="1" applyFill="1" applyBorder="1" applyProtection="1">
      <alignment/>
      <protection/>
    </xf>
    <xf numFmtId="1" fontId="22" fillId="42" borderId="73" xfId="58" applyNumberFormat="1" applyFont="1" applyFill="1" applyBorder="1" applyProtection="1">
      <alignment/>
      <protection/>
    </xf>
    <xf numFmtId="164" fontId="0" fillId="42" borderId="77" xfId="58" applyNumberFormat="1" applyFont="1" applyFill="1" applyBorder="1" applyAlignment="1" applyProtection="1">
      <alignment horizontal="right"/>
      <protection/>
    </xf>
    <xf numFmtId="1" fontId="20" fillId="42" borderId="78" xfId="58" applyNumberFormat="1" applyFont="1" applyFill="1" applyBorder="1" applyProtection="1">
      <alignment/>
      <protection/>
    </xf>
    <xf numFmtId="164" fontId="22" fillId="43" borderId="73" xfId="58" applyNumberFormat="1" applyFont="1" applyFill="1" applyBorder="1" applyProtection="1">
      <alignment/>
      <protection/>
    </xf>
    <xf numFmtId="1" fontId="22" fillId="43" borderId="75" xfId="58" applyNumberFormat="1" applyFont="1" applyFill="1" applyBorder="1" applyProtection="1">
      <alignment/>
      <protection/>
    </xf>
    <xf numFmtId="1" fontId="23" fillId="41" borderId="0" xfId="58" applyNumberFormat="1" applyFont="1" applyFill="1" applyBorder="1" applyProtection="1">
      <alignment/>
      <protection/>
    </xf>
    <xf numFmtId="0" fontId="0" fillId="41" borderId="35" xfId="58" applyFont="1" applyFill="1" applyBorder="1" applyAlignment="1" applyProtection="1">
      <alignment/>
      <protection/>
    </xf>
    <xf numFmtId="0" fontId="14" fillId="41" borderId="12" xfId="58" applyFont="1" applyFill="1" applyBorder="1" applyAlignment="1" applyProtection="1">
      <alignment horizontal="center" vertical="center" wrapText="1"/>
      <protection/>
    </xf>
    <xf numFmtId="0" fontId="20" fillId="42" borderId="79" xfId="58" applyFont="1" applyFill="1" applyBorder="1" applyProtection="1">
      <alignment/>
      <protection/>
    </xf>
    <xf numFmtId="0" fontId="0" fillId="43" borderId="80" xfId="58" applyFont="1" applyFill="1" applyBorder="1" applyProtection="1">
      <alignment/>
      <protection/>
    </xf>
    <xf numFmtId="0" fontId="22" fillId="44" borderId="80" xfId="58" applyFont="1" applyFill="1" applyBorder="1" applyProtection="1">
      <alignment/>
      <protection/>
    </xf>
    <xf numFmtId="164" fontId="22" fillId="43" borderId="80" xfId="58" applyNumberFormat="1" applyFont="1" applyFill="1" applyBorder="1" applyProtection="1">
      <alignment/>
      <protection/>
    </xf>
    <xf numFmtId="0" fontId="20" fillId="42" borderId="80" xfId="58" applyFont="1" applyFill="1" applyBorder="1" applyProtection="1">
      <alignment/>
      <protection/>
    </xf>
    <xf numFmtId="0" fontId="0" fillId="44" borderId="81" xfId="58" applyFont="1" applyFill="1" applyBorder="1" applyProtection="1">
      <alignment/>
      <protection/>
    </xf>
    <xf numFmtId="0" fontId="0" fillId="45" borderId="22" xfId="58" applyFont="1" applyFill="1" applyBorder="1" applyProtection="1">
      <alignment/>
      <protection/>
    </xf>
    <xf numFmtId="0" fontId="5" fillId="46" borderId="82" xfId="58" applyFont="1" applyFill="1" applyBorder="1" applyAlignment="1" applyProtection="1">
      <alignment horizontal="center" vertical="center" wrapText="1"/>
      <protection/>
    </xf>
    <xf numFmtId="1" fontId="20" fillId="42" borderId="79" xfId="58" applyNumberFormat="1" applyFont="1" applyFill="1" applyBorder="1" applyProtection="1">
      <alignment/>
      <protection/>
    </xf>
    <xf numFmtId="1" fontId="20" fillId="43" borderId="80" xfId="58" applyNumberFormat="1" applyFont="1" applyFill="1" applyBorder="1" applyProtection="1">
      <alignment/>
      <protection/>
    </xf>
    <xf numFmtId="1" fontId="20" fillId="42" borderId="80" xfId="58" applyNumberFormat="1" applyFont="1" applyFill="1" applyBorder="1" applyProtection="1">
      <alignment/>
      <protection/>
    </xf>
    <xf numFmtId="1" fontId="22" fillId="43" borderId="80" xfId="58" applyNumberFormat="1" applyFont="1" applyFill="1" applyBorder="1" applyProtection="1">
      <alignment/>
      <protection/>
    </xf>
    <xf numFmtId="164" fontId="20" fillId="42" borderId="80" xfId="58" applyNumberFormat="1" applyFont="1" applyFill="1" applyBorder="1" applyProtection="1">
      <alignment/>
      <protection/>
    </xf>
    <xf numFmtId="164" fontId="20" fillId="43" borderId="80" xfId="58" applyNumberFormat="1" applyFont="1" applyFill="1" applyBorder="1" applyProtection="1">
      <alignment/>
      <protection/>
    </xf>
    <xf numFmtId="1" fontId="22" fillId="42" borderId="80" xfId="58" applyNumberFormat="1" applyFont="1" applyFill="1" applyBorder="1" applyProtection="1">
      <alignment/>
      <protection/>
    </xf>
    <xf numFmtId="164" fontId="0" fillId="42" borderId="41" xfId="58" applyNumberFormat="1" applyFont="1" applyFill="1" applyBorder="1" applyAlignment="1" applyProtection="1">
      <alignment horizontal="right"/>
      <protection/>
    </xf>
    <xf numFmtId="1" fontId="20" fillId="42" borderId="83" xfId="58" applyNumberFormat="1" applyFont="1" applyFill="1" applyBorder="1" applyProtection="1">
      <alignment/>
      <protection/>
    </xf>
    <xf numFmtId="1" fontId="22" fillId="43" borderId="22" xfId="58" applyNumberFormat="1" applyFont="1" applyFill="1" applyBorder="1" applyProtection="1">
      <alignment/>
      <protection/>
    </xf>
    <xf numFmtId="0" fontId="0" fillId="41" borderId="36" xfId="58" applyFont="1" applyFill="1" applyBorder="1" applyProtection="1">
      <alignment/>
      <protection/>
    </xf>
    <xf numFmtId="0" fontId="20" fillId="42" borderId="84" xfId="58" applyFont="1" applyFill="1" applyBorder="1" applyProtection="1">
      <alignment/>
      <protection/>
    </xf>
    <xf numFmtId="0" fontId="5" fillId="43" borderId="60" xfId="58" applyFont="1" applyFill="1" applyBorder="1" applyProtection="1">
      <alignment/>
      <protection/>
    </xf>
    <xf numFmtId="0" fontId="22" fillId="44" borderId="60" xfId="58" applyFont="1" applyFill="1" applyBorder="1" applyProtection="1">
      <alignment/>
      <protection/>
    </xf>
    <xf numFmtId="0" fontId="22" fillId="43" borderId="60" xfId="58" applyFont="1" applyFill="1" applyBorder="1" applyProtection="1">
      <alignment/>
      <protection/>
    </xf>
    <xf numFmtId="0" fontId="20" fillId="42" borderId="60" xfId="58" applyFont="1" applyFill="1" applyBorder="1" applyProtection="1">
      <alignment/>
      <protection/>
    </xf>
    <xf numFmtId="0" fontId="0" fillId="44" borderId="62" xfId="58" applyFont="1" applyFill="1" applyBorder="1" applyProtection="1">
      <alignment/>
      <protection/>
    </xf>
    <xf numFmtId="0" fontId="0" fillId="45" borderId="63" xfId="58" applyFont="1" applyFill="1" applyBorder="1" applyProtection="1">
      <alignment/>
      <protection/>
    </xf>
    <xf numFmtId="0" fontId="5" fillId="46" borderId="64" xfId="58" applyFont="1" applyFill="1" applyBorder="1" applyAlignment="1" applyProtection="1">
      <alignment horizontal="center" wrapText="1"/>
      <protection/>
    </xf>
    <xf numFmtId="0" fontId="20" fillId="42" borderId="61" xfId="58" applyFont="1" applyFill="1" applyBorder="1" applyProtection="1">
      <alignment/>
      <protection/>
    </xf>
    <xf numFmtId="0" fontId="20" fillId="43" borderId="60" xfId="58" applyFont="1" applyFill="1" applyBorder="1" applyProtection="1">
      <alignment/>
      <protection/>
    </xf>
    <xf numFmtId="0" fontId="22" fillId="42" borderId="60" xfId="58" applyFont="1" applyFill="1" applyBorder="1" applyProtection="1">
      <alignment/>
      <protection/>
    </xf>
    <xf numFmtId="0" fontId="0" fillId="42" borderId="68" xfId="58" applyFont="1" applyFill="1" applyBorder="1" applyAlignment="1" applyProtection="1">
      <alignment horizontal="right"/>
      <protection/>
    </xf>
    <xf numFmtId="0" fontId="5" fillId="46" borderId="64" xfId="58" applyFont="1" applyFill="1" applyBorder="1" applyAlignment="1" applyProtection="1">
      <alignment horizontal="center" vertical="justify"/>
      <protection/>
    </xf>
    <xf numFmtId="0" fontId="22" fillId="43" borderId="63" xfId="58" applyFont="1" applyFill="1" applyBorder="1" applyProtection="1">
      <alignment/>
      <protection/>
    </xf>
    <xf numFmtId="0" fontId="5" fillId="43" borderId="80" xfId="58" applyFont="1" applyFill="1" applyBorder="1" applyProtection="1">
      <alignment/>
      <protection/>
    </xf>
    <xf numFmtId="0" fontId="22" fillId="43" borderId="80" xfId="58" applyFont="1" applyFill="1" applyBorder="1" applyProtection="1">
      <alignment/>
      <protection/>
    </xf>
    <xf numFmtId="0" fontId="20" fillId="42" borderId="83" xfId="58" applyFont="1" applyFill="1" applyBorder="1" applyProtection="1">
      <alignment/>
      <protection/>
    </xf>
    <xf numFmtId="0" fontId="20" fillId="43" borderId="80" xfId="58" applyFont="1" applyFill="1" applyBorder="1" applyProtection="1">
      <alignment/>
      <protection/>
    </xf>
    <xf numFmtId="0" fontId="22" fillId="42" borderId="80" xfId="58" applyFont="1" applyFill="1" applyBorder="1" applyProtection="1">
      <alignment/>
      <protection/>
    </xf>
    <xf numFmtId="0" fontId="0" fillId="42" borderId="41" xfId="58" applyFont="1" applyFill="1" applyBorder="1" applyAlignment="1" applyProtection="1">
      <alignment horizontal="right"/>
      <protection/>
    </xf>
    <xf numFmtId="0" fontId="22" fillId="43" borderId="22" xfId="58" applyFont="1" applyFill="1" applyBorder="1" applyProtection="1">
      <alignment/>
      <protection/>
    </xf>
    <xf numFmtId="0" fontId="5" fillId="43" borderId="73" xfId="58" applyFont="1" applyFill="1" applyBorder="1" applyProtection="1">
      <alignment/>
      <protection/>
    </xf>
    <xf numFmtId="0" fontId="5" fillId="46" borderId="76" xfId="58" applyFont="1" applyFill="1" applyBorder="1" applyAlignment="1" applyProtection="1">
      <alignment horizontal="center" wrapText="1"/>
      <protection/>
    </xf>
    <xf numFmtId="0" fontId="20" fillId="42" borderId="78" xfId="58" applyFont="1" applyFill="1" applyBorder="1" applyProtection="1">
      <alignment/>
      <protection/>
    </xf>
    <xf numFmtId="0" fontId="20" fillId="43" borderId="73" xfId="58" applyFont="1" applyFill="1" applyBorder="1" applyProtection="1">
      <alignment/>
      <protection/>
    </xf>
    <xf numFmtId="0" fontId="22" fillId="42" borderId="73" xfId="58" applyFont="1" applyFill="1" applyBorder="1" applyProtection="1">
      <alignment/>
      <protection/>
    </xf>
    <xf numFmtId="0" fontId="0" fillId="42" borderId="77" xfId="58" applyFont="1" applyFill="1" applyBorder="1" applyAlignment="1" applyProtection="1">
      <alignment horizontal="right"/>
      <protection/>
    </xf>
    <xf numFmtId="0" fontId="22" fillId="43" borderId="75" xfId="58" applyFont="1" applyFill="1" applyBorder="1" applyProtection="1">
      <alignment/>
      <protection/>
    </xf>
    <xf numFmtId="0" fontId="5" fillId="42" borderId="84" xfId="58" applyFont="1" applyFill="1" applyBorder="1" applyProtection="1">
      <alignment/>
      <protection/>
    </xf>
    <xf numFmtId="164" fontId="0" fillId="0" borderId="34" xfId="58" applyNumberFormat="1" applyFont="1" applyFill="1" applyBorder="1" applyAlignment="1" applyProtection="1">
      <alignment/>
      <protection/>
    </xf>
    <xf numFmtId="0" fontId="11" fillId="43" borderId="34" xfId="58" applyFont="1" applyFill="1" applyBorder="1" applyAlignment="1" applyProtection="1">
      <alignment/>
      <protection/>
    </xf>
    <xf numFmtId="0" fontId="21" fillId="43" borderId="85" xfId="58" applyFont="1" applyFill="1" applyBorder="1" applyAlignment="1" applyProtection="1">
      <alignment/>
      <protection/>
    </xf>
    <xf numFmtId="0" fontId="19" fillId="42" borderId="86" xfId="58" applyFont="1" applyFill="1" applyBorder="1" applyAlignment="1" applyProtection="1">
      <alignment/>
      <protection/>
    </xf>
    <xf numFmtId="0" fontId="11" fillId="44" borderId="68" xfId="58" applyFont="1" applyFill="1" applyBorder="1" applyAlignment="1" applyProtection="1">
      <alignment/>
      <protection/>
    </xf>
    <xf numFmtId="0" fontId="19" fillId="42" borderId="69" xfId="63" applyFont="1" applyFill="1" applyBorder="1" applyAlignment="1" applyProtection="1">
      <alignment/>
      <protection/>
    </xf>
    <xf numFmtId="0" fontId="19" fillId="43" borderId="70" xfId="63" applyFont="1" applyFill="1" applyBorder="1" applyAlignment="1" applyProtection="1">
      <alignment/>
      <protection/>
    </xf>
    <xf numFmtId="0" fontId="19" fillId="42" borderId="70" xfId="63" applyFont="1" applyFill="1" applyBorder="1" applyAlignment="1" applyProtection="1">
      <alignment/>
      <protection/>
    </xf>
    <xf numFmtId="0" fontId="21" fillId="43" borderId="70" xfId="63" applyFont="1" applyFill="1" applyBorder="1" applyAlignment="1" applyProtection="1">
      <alignment/>
      <protection/>
    </xf>
    <xf numFmtId="0" fontId="21" fillId="42" borderId="70" xfId="63" applyFont="1" applyFill="1" applyBorder="1" applyAlignment="1" applyProtection="1">
      <alignment/>
      <protection/>
    </xf>
    <xf numFmtId="0" fontId="21" fillId="43" borderId="71" xfId="63" applyFont="1" applyFill="1" applyBorder="1" applyAlignment="1" applyProtection="1">
      <alignment/>
      <protection/>
    </xf>
    <xf numFmtId="0" fontId="24" fillId="41" borderId="0" xfId="58" applyFont="1" applyFill="1" applyAlignment="1" applyProtection="1">
      <alignment/>
      <protection/>
    </xf>
    <xf numFmtId="0" fontId="80" fillId="0" borderId="0" xfId="0" applyFont="1" applyAlignment="1" applyProtection="1">
      <alignment vertical="top"/>
      <protection/>
    </xf>
    <xf numFmtId="0" fontId="23" fillId="0" borderId="0" xfId="53" applyFont="1" applyAlignment="1" applyProtection="1">
      <alignment/>
      <protection/>
    </xf>
    <xf numFmtId="0" fontId="81" fillId="36" borderId="36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1" fontId="0" fillId="0" borderId="17" xfId="58" applyNumberFormat="1" applyFont="1" applyFill="1" applyBorder="1" applyAlignment="1" applyProtection="1">
      <alignment/>
      <protection/>
    </xf>
    <xf numFmtId="164" fontId="0" fillId="0" borderId="27" xfId="58" applyNumberFormat="1" applyFont="1" applyFill="1" applyBorder="1" applyAlignment="1" applyProtection="1">
      <alignment/>
      <protection/>
    </xf>
    <xf numFmtId="1" fontId="0" fillId="36" borderId="27" xfId="58" applyNumberFormat="1" applyFont="1" applyFill="1" applyBorder="1" applyAlignment="1" applyProtection="1">
      <alignment/>
      <protection/>
    </xf>
    <xf numFmtId="1" fontId="0" fillId="0" borderId="45" xfId="58" applyNumberFormat="1" applyFont="1" applyFill="1" applyBorder="1" applyAlignment="1" applyProtection="1">
      <alignment/>
      <protection/>
    </xf>
    <xf numFmtId="1" fontId="0" fillId="35" borderId="27" xfId="58" applyNumberFormat="1" applyFont="1" applyFill="1" applyBorder="1" applyAlignment="1" applyProtection="1">
      <alignment/>
      <protection/>
    </xf>
    <xf numFmtId="1" fontId="0" fillId="35" borderId="28" xfId="58" applyNumberFormat="1" applyFont="1" applyFill="1" applyBorder="1" applyAlignment="1" applyProtection="1">
      <alignment/>
      <protection/>
    </xf>
    <xf numFmtId="1" fontId="0" fillId="36" borderId="87" xfId="58" applyNumberFormat="1" applyFont="1" applyFill="1" applyBorder="1" applyAlignment="1" applyProtection="1">
      <alignment/>
      <protection/>
    </xf>
    <xf numFmtId="0" fontId="5" fillId="47" borderId="88" xfId="58" applyFont="1" applyFill="1" applyBorder="1" applyAlignment="1" applyProtection="1">
      <alignment horizontal="center" vertical="center" wrapText="1"/>
      <protection/>
    </xf>
    <xf numFmtId="0" fontId="5" fillId="47" borderId="81" xfId="58" applyFont="1" applyFill="1" applyBorder="1" applyAlignment="1" applyProtection="1">
      <alignment horizontal="center" vertical="center" wrapText="1"/>
      <protection/>
    </xf>
    <xf numFmtId="0" fontId="5" fillId="11" borderId="89" xfId="58" applyFont="1" applyFill="1" applyBorder="1" applyAlignment="1" applyProtection="1">
      <alignment horizontal="center" vertical="center" wrapText="1"/>
      <protection/>
    </xf>
    <xf numFmtId="0" fontId="5" fillId="11" borderId="43" xfId="58" applyFont="1" applyFill="1" applyBorder="1" applyAlignment="1" applyProtection="1">
      <alignment horizontal="center" vertical="center" wrapText="1"/>
      <protection/>
    </xf>
    <xf numFmtId="0" fontId="5" fillId="48" borderId="88" xfId="58" applyFont="1" applyFill="1" applyBorder="1" applyAlignment="1" applyProtection="1">
      <alignment horizontal="center" vertical="center" wrapText="1"/>
      <protection/>
    </xf>
    <xf numFmtId="0" fontId="5" fillId="48" borderId="81" xfId="58" applyFont="1" applyFill="1" applyBorder="1" applyAlignment="1" applyProtection="1">
      <alignment horizontal="center" vertical="center" wrapText="1"/>
      <protection/>
    </xf>
    <xf numFmtId="0" fontId="5" fillId="49" borderId="90" xfId="58" applyFont="1" applyFill="1" applyBorder="1" applyAlignment="1" applyProtection="1">
      <alignment horizontal="center" vertical="center" wrapText="1"/>
      <protection/>
    </xf>
    <xf numFmtId="0" fontId="5" fillId="49" borderId="62" xfId="58" applyFont="1" applyFill="1" applyBorder="1" applyAlignment="1" applyProtection="1">
      <alignment horizontal="center" vertical="center" wrapText="1"/>
      <protection/>
    </xf>
    <xf numFmtId="0" fontId="5" fillId="23" borderId="89" xfId="58" applyFont="1" applyFill="1" applyBorder="1" applyAlignment="1" applyProtection="1">
      <alignment horizontal="center" vertical="center" wrapText="1"/>
      <protection/>
    </xf>
    <xf numFmtId="0" fontId="5" fillId="23" borderId="43" xfId="58" applyFont="1" applyFill="1" applyBorder="1" applyAlignment="1" applyProtection="1">
      <alignment horizontal="center" vertical="center" wrapText="1"/>
      <protection/>
    </xf>
    <xf numFmtId="0" fontId="5" fillId="50" borderId="88" xfId="58" applyFont="1" applyFill="1" applyBorder="1" applyAlignment="1" applyProtection="1">
      <alignment horizontal="center" vertical="center" wrapText="1"/>
      <protection/>
    </xf>
    <xf numFmtId="0" fontId="5" fillId="50" borderId="81" xfId="58" applyFont="1" applyFill="1" applyBorder="1" applyAlignment="1" applyProtection="1">
      <alignment horizontal="center" vertical="center" wrapText="1"/>
      <protection/>
    </xf>
    <xf numFmtId="0" fontId="7" fillId="0" borderId="10" xfId="58" applyFont="1" applyFill="1" applyBorder="1" applyAlignment="1" applyProtection="1">
      <alignment horizontal="left" vertical="center"/>
      <protection/>
    </xf>
    <xf numFmtId="0" fontId="7" fillId="0" borderId="12" xfId="58" applyFont="1" applyFill="1" applyBorder="1" applyAlignment="1" applyProtection="1">
      <alignment vertical="center"/>
      <protection/>
    </xf>
    <xf numFmtId="0" fontId="5" fillId="17" borderId="91" xfId="58" applyFont="1" applyFill="1" applyBorder="1" applyAlignment="1" applyProtection="1">
      <alignment horizontal="center" vertical="center" wrapText="1"/>
      <protection/>
    </xf>
    <xf numFmtId="0" fontId="5" fillId="17" borderId="92" xfId="58" applyFont="1" applyFill="1" applyBorder="1" applyAlignment="1" applyProtection="1">
      <alignment horizontal="center" vertical="center" wrapText="1"/>
      <protection/>
    </xf>
    <xf numFmtId="0" fontId="5" fillId="51" borderId="90" xfId="58" applyFont="1" applyFill="1" applyBorder="1" applyAlignment="1" applyProtection="1">
      <alignment horizontal="center" vertical="center" wrapText="1"/>
      <protection/>
    </xf>
    <xf numFmtId="0" fontId="5" fillId="51" borderId="62" xfId="58" applyFont="1" applyFill="1" applyBorder="1" applyAlignment="1" applyProtection="1">
      <alignment horizontal="center" vertical="center" wrapText="1"/>
      <protection/>
    </xf>
    <xf numFmtId="0" fontId="5" fillId="17" borderId="89" xfId="58" applyFont="1" applyFill="1" applyBorder="1" applyAlignment="1" applyProtection="1">
      <alignment horizontal="center" vertical="center" wrapText="1"/>
      <protection/>
    </xf>
    <xf numFmtId="0" fontId="5" fillId="17" borderId="43" xfId="58" applyFont="1" applyFill="1" applyBorder="1" applyAlignment="1" applyProtection="1">
      <alignment horizontal="center" vertical="center" wrapText="1"/>
      <protection/>
    </xf>
    <xf numFmtId="0" fontId="5" fillId="52" borderId="90" xfId="58" applyFont="1" applyFill="1" applyBorder="1" applyAlignment="1" applyProtection="1">
      <alignment horizontal="center" vertical="center" wrapText="1"/>
      <protection/>
    </xf>
    <xf numFmtId="0" fontId="5" fillId="52" borderId="62" xfId="58" applyFont="1" applyFill="1" applyBorder="1" applyAlignment="1" applyProtection="1">
      <alignment horizontal="center" vertical="center" wrapText="1"/>
      <protection/>
    </xf>
    <xf numFmtId="0" fontId="5" fillId="16" borderId="89" xfId="58" applyFont="1" applyFill="1" applyBorder="1" applyAlignment="1" applyProtection="1">
      <alignment horizontal="center" vertical="center" wrapText="1"/>
      <protection/>
    </xf>
    <xf numFmtId="0" fontId="5" fillId="16" borderId="43" xfId="58" applyFont="1" applyFill="1" applyBorder="1" applyAlignment="1" applyProtection="1">
      <alignment horizontal="center" vertical="center" wrapText="1"/>
      <protection/>
    </xf>
    <xf numFmtId="0" fontId="5" fillId="22" borderId="89" xfId="58" applyFont="1" applyFill="1" applyBorder="1" applyAlignment="1" applyProtection="1">
      <alignment horizontal="center" vertical="center" wrapText="1"/>
      <protection/>
    </xf>
    <xf numFmtId="0" fontId="5" fillId="22" borderId="43" xfId="58" applyFont="1" applyFill="1" applyBorder="1" applyAlignment="1" applyProtection="1">
      <alignment horizontal="center" vertical="center" wrapText="1"/>
      <protection/>
    </xf>
    <xf numFmtId="0" fontId="82" fillId="5" borderId="0" xfId="58" applyFont="1" applyFill="1" applyAlignment="1" applyProtection="1">
      <alignment horizontal="left" vertical="center"/>
      <protection/>
    </xf>
    <xf numFmtId="0" fontId="15" fillId="5" borderId="0" xfId="58" applyFont="1" applyFill="1" applyAlignment="1" applyProtection="1">
      <alignment horizontal="left" vertical="center"/>
      <protection/>
    </xf>
    <xf numFmtId="0" fontId="83" fillId="5" borderId="0" xfId="58" applyFont="1" applyFill="1" applyAlignment="1" applyProtection="1">
      <alignment horizontal="left" vertical="center"/>
      <protection/>
    </xf>
    <xf numFmtId="0" fontId="5" fillId="10" borderId="89" xfId="58" applyFont="1" applyFill="1" applyBorder="1" applyAlignment="1" applyProtection="1">
      <alignment horizontal="center" vertical="center" wrapText="1"/>
      <protection/>
    </xf>
    <xf numFmtId="0" fontId="5" fillId="10" borderId="43" xfId="58" applyFont="1" applyFill="1" applyBorder="1" applyAlignment="1" applyProtection="1">
      <alignment horizontal="center" vertical="center" wrapText="1"/>
      <protection/>
    </xf>
    <xf numFmtId="0" fontId="14" fillId="0" borderId="12" xfId="58" applyFont="1" applyBorder="1" applyAlignment="1" applyProtection="1">
      <alignment horizontal="center" vertical="center" wrapText="1"/>
      <protection/>
    </xf>
    <xf numFmtId="0" fontId="10" fillId="24" borderId="91" xfId="58" applyFont="1" applyFill="1" applyBorder="1" applyAlignment="1" applyProtection="1">
      <alignment horizontal="center" vertical="center" wrapText="1"/>
      <protection/>
    </xf>
    <xf numFmtId="0" fontId="10" fillId="24" borderId="92" xfId="58" applyFont="1" applyFill="1" applyBorder="1" applyAlignment="1" applyProtection="1">
      <alignment horizontal="center" vertical="center" wrapText="1"/>
      <protection/>
    </xf>
    <xf numFmtId="0" fontId="5" fillId="53" borderId="90" xfId="58" applyFont="1" applyFill="1" applyBorder="1" applyAlignment="1" applyProtection="1">
      <alignment horizontal="center" vertical="center" wrapText="1"/>
      <protection/>
    </xf>
    <xf numFmtId="0" fontId="5" fillId="53" borderId="62" xfId="58" applyFont="1" applyFill="1" applyBorder="1" applyAlignment="1" applyProtection="1">
      <alignment horizontal="center" vertical="center" wrapText="1"/>
      <protection/>
    </xf>
    <xf numFmtId="0" fontId="5" fillId="25" borderId="91" xfId="58" applyFont="1" applyFill="1" applyBorder="1" applyAlignment="1" applyProtection="1">
      <alignment horizontal="center" vertical="center" wrapText="1"/>
      <protection/>
    </xf>
    <xf numFmtId="0" fontId="5" fillId="25" borderId="92" xfId="58" applyFont="1" applyFill="1" applyBorder="1" applyAlignment="1" applyProtection="1">
      <alignment horizontal="center" vertical="center" wrapText="1"/>
      <protection/>
    </xf>
    <xf numFmtId="0" fontId="5" fillId="54" borderId="90" xfId="58" applyFont="1" applyFill="1" applyBorder="1" applyAlignment="1" applyProtection="1">
      <alignment horizontal="center" vertical="center" wrapText="1"/>
      <protection/>
    </xf>
    <xf numFmtId="0" fontId="5" fillId="54" borderId="62" xfId="58" applyFont="1" applyFill="1" applyBorder="1" applyAlignment="1" applyProtection="1">
      <alignment horizontal="center" vertical="center" wrapText="1"/>
      <protection/>
    </xf>
    <xf numFmtId="0" fontId="5" fillId="23" borderId="91" xfId="58" applyFont="1" applyFill="1" applyBorder="1" applyAlignment="1" applyProtection="1">
      <alignment horizontal="center" vertical="center" wrapText="1"/>
      <protection/>
    </xf>
    <xf numFmtId="0" fontId="5" fillId="23" borderId="92" xfId="58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 5 2" xfId="61"/>
    <cellStyle name="Normal 6" xfId="62"/>
    <cellStyle name="Normal 6 2" xfId="63"/>
    <cellStyle name="Note" xfId="64"/>
    <cellStyle name="Output" xfId="65"/>
    <cellStyle name="Percent" xfId="66"/>
    <cellStyle name="Percent 2" xfId="67"/>
    <cellStyle name="Percent 3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47625</xdr:rowOff>
    </xdr:from>
    <xdr:to>
      <xdr:col>10</xdr:col>
      <xdr:colOff>161925</xdr:colOff>
      <xdr:row>4</xdr:row>
      <xdr:rowOff>190500</xdr:rowOff>
    </xdr:to>
    <xdr:pic>
      <xdr:nvPicPr>
        <xdr:cNvPr id="1" name="Picture 3" descr="UCD Anamix® Juni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7625"/>
          <a:ext cx="1114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171450</xdr:colOff>
      <xdr:row>2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66675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showGridLines="0" tabSelected="1" zoomScale="90" zoomScaleNormal="9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60" sqref="A60"/>
    </sheetView>
  </sheetViews>
  <sheetFormatPr defaultColWidth="8.8515625" defaultRowHeight="12.75"/>
  <cols>
    <col min="1" max="1" width="29.140625" style="37" customWidth="1"/>
    <col min="2" max="2" width="9.00390625" style="37" customWidth="1"/>
    <col min="3" max="3" width="9.8515625" style="171" customWidth="1"/>
    <col min="4" max="4" width="9.8515625" style="37" customWidth="1"/>
    <col min="5" max="5" width="9.8515625" style="171" customWidth="1"/>
    <col min="6" max="6" width="9.8515625" style="37" customWidth="1"/>
    <col min="7" max="7" width="9.8515625" style="171" customWidth="1"/>
    <col min="8" max="8" width="9.8515625" style="37" customWidth="1"/>
    <col min="9" max="9" width="9.8515625" style="171" customWidth="1"/>
    <col min="10" max="10" width="9.8515625" style="37" customWidth="1"/>
    <col min="11" max="11" width="9.8515625" style="171" customWidth="1"/>
    <col min="12" max="12" width="9.8515625" style="37" customWidth="1"/>
    <col min="13" max="13" width="9.8515625" style="171" customWidth="1"/>
    <col min="14" max="14" width="9.8515625" style="37" customWidth="1"/>
    <col min="15" max="15" width="9.8515625" style="171" customWidth="1"/>
    <col min="16" max="16" width="9.8515625" style="37" customWidth="1"/>
    <col min="17" max="17" width="9.8515625" style="171" customWidth="1"/>
    <col min="18" max="18" width="9.8515625" style="37" customWidth="1"/>
    <col min="19" max="19" width="9.8515625" style="171" customWidth="1"/>
    <col min="20" max="20" width="9.8515625" style="37" customWidth="1"/>
    <col min="21" max="21" width="9.8515625" style="171" customWidth="1"/>
    <col min="22" max="22" width="9.8515625" style="37" customWidth="1"/>
    <col min="23" max="23" width="9.8515625" style="171" customWidth="1"/>
    <col min="24" max="24" width="9.8515625" style="37" customWidth="1"/>
    <col min="25" max="25" width="9.8515625" style="171" customWidth="1"/>
    <col min="26" max="26" width="9.8515625" style="37" customWidth="1"/>
    <col min="27" max="27" width="9.8515625" style="171" customWidth="1"/>
    <col min="28" max="28" width="9.8515625" style="37" customWidth="1"/>
    <col min="29" max="29" width="9.8515625" style="171" customWidth="1"/>
    <col min="30" max="30" width="9.8515625" style="37" customWidth="1"/>
    <col min="31" max="16384" width="8.8515625" style="37" customWidth="1"/>
  </cols>
  <sheetData>
    <row r="1" spans="1:8" ht="26.25" customHeight="1">
      <c r="A1" s="294" t="s">
        <v>76</v>
      </c>
      <c r="B1" s="295"/>
      <c r="C1" s="295"/>
      <c r="D1" s="295"/>
      <c r="E1" s="295"/>
      <c r="F1" s="295"/>
      <c r="G1" s="97"/>
      <c r="H1" s="100"/>
    </row>
    <row r="2" spans="1:8" ht="12.75">
      <c r="A2" s="295"/>
      <c r="B2" s="295"/>
      <c r="C2" s="295"/>
      <c r="D2" s="295"/>
      <c r="E2" s="295"/>
      <c r="F2" s="295"/>
      <c r="G2" s="98"/>
      <c r="H2" s="101"/>
    </row>
    <row r="3" spans="1:8" ht="12.75">
      <c r="A3" s="293" t="s">
        <v>75</v>
      </c>
      <c r="B3" s="293"/>
      <c r="C3" s="293"/>
      <c r="D3" s="293"/>
      <c r="E3" s="293"/>
      <c r="F3" s="293"/>
      <c r="G3" s="98"/>
      <c r="H3" s="101"/>
    </row>
    <row r="4" spans="1:11" ht="15">
      <c r="A4" s="139" t="s">
        <v>68</v>
      </c>
      <c r="B4" s="110"/>
      <c r="C4" s="110"/>
      <c r="D4" s="110"/>
      <c r="E4" s="110"/>
      <c r="F4" s="111"/>
      <c r="G4" s="38"/>
      <c r="H4" s="38"/>
      <c r="K4" s="259"/>
    </row>
    <row r="5" spans="1:8" ht="15.75" thickBot="1">
      <c r="A5" s="109" t="s">
        <v>69</v>
      </c>
      <c r="B5" s="110"/>
      <c r="C5" s="110"/>
      <c r="D5" s="110"/>
      <c r="E5" s="110"/>
      <c r="F5" s="111"/>
      <c r="G5" s="38"/>
      <c r="H5" s="38"/>
    </row>
    <row r="6" spans="1:30" ht="9.75" customHeight="1" hidden="1">
      <c r="A6" s="1"/>
      <c r="B6" s="137"/>
      <c r="C6" s="140"/>
      <c r="D6" s="39"/>
      <c r="E6" s="192"/>
      <c r="F6" s="40"/>
      <c r="G6" s="40"/>
      <c r="H6" s="40"/>
      <c r="I6" s="192"/>
      <c r="J6" s="41"/>
      <c r="K6" s="140"/>
      <c r="L6" s="42"/>
      <c r="M6" s="140"/>
      <c r="N6" s="42"/>
      <c r="O6" s="140"/>
      <c r="P6" s="42"/>
      <c r="Q6" s="140"/>
      <c r="R6" s="42"/>
      <c r="S6" s="140"/>
      <c r="T6" s="42"/>
      <c r="U6" s="140"/>
      <c r="V6" s="42"/>
      <c r="W6" s="140"/>
      <c r="X6" s="42"/>
      <c r="Y6" s="140"/>
      <c r="Z6" s="42"/>
      <c r="AA6" s="140"/>
      <c r="AB6" s="42"/>
      <c r="AC6" s="140"/>
      <c r="AD6" s="42"/>
    </row>
    <row r="7" spans="1:30" ht="30.75" customHeight="1" thickBot="1">
      <c r="A7" s="2" t="s">
        <v>70</v>
      </c>
      <c r="B7" s="99">
        <v>0</v>
      </c>
      <c r="C7" s="298"/>
      <c r="D7" s="298"/>
      <c r="E7" s="298"/>
      <c r="F7" s="298"/>
      <c r="G7" s="298"/>
      <c r="H7" s="298"/>
      <c r="I7" s="193"/>
      <c r="J7" s="43"/>
      <c r="K7" s="212"/>
      <c r="L7" s="44"/>
      <c r="M7" s="212"/>
      <c r="N7" s="44"/>
      <c r="O7" s="212"/>
      <c r="P7" s="44"/>
      <c r="Q7" s="212"/>
      <c r="R7" s="44"/>
      <c r="S7" s="212"/>
      <c r="T7" s="44"/>
      <c r="U7" s="212"/>
      <c r="V7" s="44"/>
      <c r="W7" s="212"/>
      <c r="X7" s="44"/>
      <c r="Y7" s="212"/>
      <c r="Z7" s="44"/>
      <c r="AA7" s="212"/>
      <c r="AB7" s="44"/>
      <c r="AC7" s="212"/>
      <c r="AD7" s="45"/>
    </row>
    <row r="8" spans="1:30" s="47" customFormat="1" ht="18" thickBot="1">
      <c r="A8" s="46"/>
      <c r="B8" s="3"/>
      <c r="C8" s="301" t="s">
        <v>51</v>
      </c>
      <c r="D8" s="303" t="s">
        <v>52</v>
      </c>
      <c r="E8" s="305" t="s">
        <v>53</v>
      </c>
      <c r="F8" s="299" t="s">
        <v>54</v>
      </c>
      <c r="G8" s="273" t="s">
        <v>55</v>
      </c>
      <c r="H8" s="291" t="s">
        <v>56</v>
      </c>
      <c r="I8" s="277" t="s">
        <v>57</v>
      </c>
      <c r="J8" s="307" t="s">
        <v>58</v>
      </c>
      <c r="K8" s="287" t="s">
        <v>59</v>
      </c>
      <c r="L8" s="289" t="s">
        <v>60</v>
      </c>
      <c r="M8" s="271" t="s">
        <v>61</v>
      </c>
      <c r="N8" s="285" t="s">
        <v>62</v>
      </c>
      <c r="O8" s="283" t="s">
        <v>63</v>
      </c>
      <c r="P8" s="296" t="s">
        <v>41</v>
      </c>
      <c r="Q8" s="267" t="s">
        <v>40</v>
      </c>
      <c r="R8" s="269" t="s">
        <v>42</v>
      </c>
      <c r="S8" s="273" t="s">
        <v>43</v>
      </c>
      <c r="T8" s="291" t="s">
        <v>44</v>
      </c>
      <c r="U8" s="277" t="s">
        <v>45</v>
      </c>
      <c r="V8" s="275" t="s">
        <v>46</v>
      </c>
      <c r="W8" s="287" t="s">
        <v>47</v>
      </c>
      <c r="X8" s="289" t="s">
        <v>48</v>
      </c>
      <c r="Y8" s="271" t="s">
        <v>49</v>
      </c>
      <c r="Z8" s="281" t="s">
        <v>50</v>
      </c>
      <c r="AA8" s="283" t="s">
        <v>64</v>
      </c>
      <c r="AB8" s="296" t="s">
        <v>65</v>
      </c>
      <c r="AC8" s="267" t="s">
        <v>66</v>
      </c>
      <c r="AD8" s="269" t="s">
        <v>67</v>
      </c>
    </row>
    <row r="9" spans="1:30" ht="13.5" customHeight="1">
      <c r="A9" s="4" t="s">
        <v>28</v>
      </c>
      <c r="B9" s="48">
        <f>B7/12*100</f>
        <v>0</v>
      </c>
      <c r="C9" s="302"/>
      <c r="D9" s="304"/>
      <c r="E9" s="306"/>
      <c r="F9" s="300"/>
      <c r="G9" s="274"/>
      <c r="H9" s="292"/>
      <c r="I9" s="278"/>
      <c r="J9" s="308"/>
      <c r="K9" s="288"/>
      <c r="L9" s="290"/>
      <c r="M9" s="272"/>
      <c r="N9" s="286"/>
      <c r="O9" s="284"/>
      <c r="P9" s="297"/>
      <c r="Q9" s="268"/>
      <c r="R9" s="270"/>
      <c r="S9" s="274"/>
      <c r="T9" s="292"/>
      <c r="U9" s="278"/>
      <c r="V9" s="276"/>
      <c r="W9" s="288"/>
      <c r="X9" s="290"/>
      <c r="Y9" s="272"/>
      <c r="Z9" s="282"/>
      <c r="AA9" s="284"/>
      <c r="AB9" s="297"/>
      <c r="AC9" s="268"/>
      <c r="AD9" s="270"/>
    </row>
    <row r="10" spans="1:30" ht="13.5" customHeight="1" thickBot="1">
      <c r="A10" s="5" t="s">
        <v>29</v>
      </c>
      <c r="B10" s="49">
        <f>B7*385/12</f>
        <v>0</v>
      </c>
      <c r="C10" s="302"/>
      <c r="D10" s="304"/>
      <c r="E10" s="306"/>
      <c r="F10" s="300"/>
      <c r="G10" s="274"/>
      <c r="H10" s="292"/>
      <c r="I10" s="278"/>
      <c r="J10" s="308"/>
      <c r="K10" s="288"/>
      <c r="L10" s="290"/>
      <c r="M10" s="272"/>
      <c r="N10" s="286"/>
      <c r="O10" s="284"/>
      <c r="P10" s="297"/>
      <c r="Q10" s="268"/>
      <c r="R10" s="270"/>
      <c r="S10" s="274"/>
      <c r="T10" s="292"/>
      <c r="U10" s="278"/>
      <c r="V10" s="276"/>
      <c r="W10" s="288"/>
      <c r="X10" s="290"/>
      <c r="Y10" s="272"/>
      <c r="Z10" s="282"/>
      <c r="AA10" s="284"/>
      <c r="AB10" s="297"/>
      <c r="AC10" s="268"/>
      <c r="AD10" s="270"/>
    </row>
    <row r="11" spans="1:30" ht="13.5" customHeight="1">
      <c r="A11" s="6" t="s">
        <v>39</v>
      </c>
      <c r="B11" s="50">
        <f>B7</f>
        <v>0</v>
      </c>
      <c r="C11" s="141">
        <v>13</v>
      </c>
      <c r="D11" s="116">
        <f>B11/C11</f>
        <v>0</v>
      </c>
      <c r="E11" s="141">
        <v>19</v>
      </c>
      <c r="F11" s="123">
        <f>B11/E11</f>
        <v>0</v>
      </c>
      <c r="G11" s="172">
        <v>34</v>
      </c>
      <c r="H11" s="125">
        <f>B11/G11</f>
        <v>0</v>
      </c>
      <c r="I11" s="194">
        <v>34</v>
      </c>
      <c r="J11" s="127">
        <f>B11/I11</f>
        <v>0</v>
      </c>
      <c r="K11" s="213">
        <v>52</v>
      </c>
      <c r="L11" s="129">
        <f>B11/K11</f>
        <v>0</v>
      </c>
      <c r="M11" s="194">
        <v>46</v>
      </c>
      <c r="N11" s="129">
        <f>B11/M11</f>
        <v>0</v>
      </c>
      <c r="O11" s="172">
        <v>56</v>
      </c>
      <c r="P11" s="129">
        <f>B11/O11</f>
        <v>0</v>
      </c>
      <c r="Q11" s="194">
        <v>46</v>
      </c>
      <c r="R11" s="129">
        <f>B11/Q11</f>
        <v>0</v>
      </c>
      <c r="S11" s="213">
        <v>56</v>
      </c>
      <c r="T11" s="129">
        <f>B11/S11</f>
        <v>0</v>
      </c>
      <c r="U11" s="194">
        <v>46</v>
      </c>
      <c r="V11" s="129">
        <f>B11/U11</f>
        <v>0</v>
      </c>
      <c r="W11" s="172">
        <v>56</v>
      </c>
      <c r="X11" s="129">
        <f>B11/W11</f>
        <v>0</v>
      </c>
      <c r="Y11" s="194">
        <v>46</v>
      </c>
      <c r="Z11" s="134">
        <f>B11/Y11</f>
        <v>0</v>
      </c>
      <c r="AA11" s="241">
        <v>56</v>
      </c>
      <c r="AB11" s="129">
        <f>B11/AA11</f>
        <v>0</v>
      </c>
      <c r="AC11" s="194">
        <v>46</v>
      </c>
      <c r="AD11" s="129">
        <f>B11/AC11</f>
        <v>0</v>
      </c>
    </row>
    <row r="12" spans="1:30" s="54" customFormat="1" ht="13.5" customHeight="1">
      <c r="A12" s="7" t="s">
        <v>30</v>
      </c>
      <c r="B12" s="51">
        <f>B7*17/12</f>
        <v>0</v>
      </c>
      <c r="C12" s="142"/>
      <c r="D12" s="117"/>
      <c r="E12" s="142"/>
      <c r="F12" s="8"/>
      <c r="G12" s="173"/>
      <c r="H12" s="52"/>
      <c r="I12" s="195"/>
      <c r="J12" s="53"/>
      <c r="K12" s="214"/>
      <c r="L12" s="59"/>
      <c r="M12" s="227"/>
      <c r="N12" s="133"/>
      <c r="O12" s="234"/>
      <c r="P12" s="59"/>
      <c r="Q12" s="227"/>
      <c r="R12" s="133"/>
      <c r="S12" s="214"/>
      <c r="T12" s="59"/>
      <c r="U12" s="227"/>
      <c r="V12" s="133"/>
      <c r="W12" s="234"/>
      <c r="X12" s="133"/>
      <c r="Y12" s="227"/>
      <c r="Z12" s="135"/>
      <c r="AA12" s="214"/>
      <c r="AB12" s="133"/>
      <c r="AC12" s="227"/>
      <c r="AD12" s="59"/>
    </row>
    <row r="13" spans="1:30" s="54" customFormat="1" ht="13.5" customHeight="1">
      <c r="A13" s="36" t="s">
        <v>71</v>
      </c>
      <c r="B13" s="51">
        <f>B7*1.9/12</f>
        <v>0</v>
      </c>
      <c r="C13" s="142"/>
      <c r="D13" s="117"/>
      <c r="E13" s="142"/>
      <c r="F13" s="8"/>
      <c r="G13" s="173"/>
      <c r="H13" s="52"/>
      <c r="I13" s="195"/>
      <c r="J13" s="53"/>
      <c r="K13" s="214"/>
      <c r="L13" s="59"/>
      <c r="M13" s="227"/>
      <c r="N13" s="133"/>
      <c r="O13" s="234"/>
      <c r="P13" s="59"/>
      <c r="Q13" s="227"/>
      <c r="R13" s="133"/>
      <c r="S13" s="214"/>
      <c r="T13" s="59"/>
      <c r="U13" s="227"/>
      <c r="V13" s="133"/>
      <c r="W13" s="234"/>
      <c r="X13" s="133"/>
      <c r="Y13" s="227"/>
      <c r="Z13" s="135"/>
      <c r="AA13" s="214"/>
      <c r="AB13" s="133"/>
      <c r="AC13" s="227"/>
      <c r="AD13" s="59"/>
    </row>
    <row r="14" spans="1:30" s="54" customFormat="1" ht="13.5" customHeight="1">
      <c r="A14" s="36" t="s">
        <v>72</v>
      </c>
      <c r="B14" s="242">
        <f>B7*10.8/12</f>
        <v>0</v>
      </c>
      <c r="C14" s="243"/>
      <c r="D14" s="117"/>
      <c r="E14" s="142"/>
      <c r="F14" s="8"/>
      <c r="G14" s="173"/>
      <c r="H14" s="52"/>
      <c r="I14" s="195"/>
      <c r="J14" s="53"/>
      <c r="K14" s="214"/>
      <c r="L14" s="59"/>
      <c r="M14" s="227"/>
      <c r="N14" s="133"/>
      <c r="O14" s="234"/>
      <c r="P14" s="59"/>
      <c r="Q14" s="227"/>
      <c r="R14" s="133"/>
      <c r="S14" s="214"/>
      <c r="T14" s="59"/>
      <c r="U14" s="227"/>
      <c r="V14" s="133"/>
      <c r="W14" s="234"/>
      <c r="X14" s="133"/>
      <c r="Y14" s="227"/>
      <c r="Z14" s="135"/>
      <c r="AA14" s="214"/>
      <c r="AB14" s="133"/>
      <c r="AC14" s="227"/>
      <c r="AD14" s="59"/>
    </row>
    <row r="15" spans="1:30" s="54" customFormat="1" ht="13.5" customHeight="1">
      <c r="A15" s="54" t="s">
        <v>73</v>
      </c>
      <c r="B15" s="51">
        <f>B7*3.5/12</f>
        <v>0</v>
      </c>
      <c r="C15" s="143">
        <v>7</v>
      </c>
      <c r="D15" s="10">
        <f>B15/C15</f>
        <v>0</v>
      </c>
      <c r="E15" s="143">
        <v>10</v>
      </c>
      <c r="F15" s="9">
        <f>B15/E15</f>
        <v>0</v>
      </c>
      <c r="G15" s="174">
        <v>12</v>
      </c>
      <c r="H15" s="55">
        <f>B15/G15</f>
        <v>0</v>
      </c>
      <c r="I15" s="196">
        <v>10</v>
      </c>
      <c r="J15" s="56">
        <f>B15/I15</f>
        <v>0</v>
      </c>
      <c r="K15" s="215">
        <v>16</v>
      </c>
      <c r="L15" s="57">
        <f>B15/K15</f>
        <v>0</v>
      </c>
      <c r="M15" s="196">
        <v>11</v>
      </c>
      <c r="N15" s="57">
        <f>B15/M15</f>
        <v>0</v>
      </c>
      <c r="O15" s="174">
        <v>17</v>
      </c>
      <c r="P15" s="57">
        <f>B15/O15</f>
        <v>0</v>
      </c>
      <c r="Q15" s="196">
        <v>12</v>
      </c>
      <c r="R15" s="57">
        <f>B15/Q15</f>
        <v>0</v>
      </c>
      <c r="S15" s="215">
        <v>17</v>
      </c>
      <c r="T15" s="57">
        <f>B15/S15</f>
        <v>0</v>
      </c>
      <c r="U15" s="196">
        <v>12</v>
      </c>
      <c r="V15" s="57">
        <f>B15/U15</f>
        <v>0</v>
      </c>
      <c r="W15" s="174">
        <v>14</v>
      </c>
      <c r="X15" s="57">
        <f>B15/W15</f>
        <v>0</v>
      </c>
      <c r="Y15" s="196">
        <v>11</v>
      </c>
      <c r="Z15" s="58">
        <f>B15/Y15</f>
        <v>0</v>
      </c>
      <c r="AA15" s="215">
        <v>14</v>
      </c>
      <c r="AB15" s="57">
        <f>B15/AA15</f>
        <v>0</v>
      </c>
      <c r="AC15" s="196">
        <v>11</v>
      </c>
      <c r="AD15" s="57">
        <f>B15/AC15</f>
        <v>0</v>
      </c>
    </row>
    <row r="16" spans="1:30" s="54" customFormat="1" ht="13.5" customHeight="1">
      <c r="A16" s="35" t="s">
        <v>38</v>
      </c>
      <c r="B16" s="260">
        <f>B7*2786/12</f>
        <v>0</v>
      </c>
      <c r="C16" s="144">
        <v>0.7</v>
      </c>
      <c r="D16" s="11">
        <f>B16/C16</f>
        <v>0</v>
      </c>
      <c r="E16" s="244">
        <v>0.9</v>
      </c>
      <c r="F16" s="8">
        <f>B16/E16</f>
        <v>0</v>
      </c>
      <c r="G16" s="175">
        <v>1.2</v>
      </c>
      <c r="H16" s="52">
        <f>B16/G16</f>
        <v>0</v>
      </c>
      <c r="I16" s="197">
        <v>1</v>
      </c>
      <c r="J16" s="53">
        <f>B16/I16</f>
        <v>0</v>
      </c>
      <c r="K16" s="216">
        <v>1.6</v>
      </c>
      <c r="L16" s="59">
        <f>B16/K16</f>
        <v>0</v>
      </c>
      <c r="M16" s="228">
        <v>1.1</v>
      </c>
      <c r="N16" s="60">
        <f>B16/M16</f>
        <v>0</v>
      </c>
      <c r="O16" s="175">
        <v>1.6</v>
      </c>
      <c r="P16" s="59">
        <f>B16/O16</f>
        <v>0</v>
      </c>
      <c r="Q16" s="228">
        <v>1.1</v>
      </c>
      <c r="R16" s="60">
        <f>B16/Q16</f>
        <v>0</v>
      </c>
      <c r="S16" s="216">
        <v>1.6</v>
      </c>
      <c r="T16" s="59">
        <f>B16/S16</f>
        <v>0</v>
      </c>
      <c r="U16" s="228">
        <v>1.1</v>
      </c>
      <c r="V16" s="60">
        <f>B16/U16</f>
        <v>0</v>
      </c>
      <c r="W16" s="175">
        <v>1.6</v>
      </c>
      <c r="X16" s="60">
        <f>B16/W16</f>
        <v>0</v>
      </c>
      <c r="Y16" s="228">
        <v>1.1</v>
      </c>
      <c r="Z16" s="61">
        <f>B16/Y16</f>
        <v>0</v>
      </c>
      <c r="AA16" s="216">
        <v>1.6</v>
      </c>
      <c r="AB16" s="60">
        <f>B16/AA16</f>
        <v>0</v>
      </c>
      <c r="AC16" s="228">
        <v>1.3</v>
      </c>
      <c r="AD16" s="59">
        <f>B16/AC16</f>
        <v>0</v>
      </c>
    </row>
    <row r="17" spans="1:30" ht="13.5" customHeight="1" thickBot="1">
      <c r="A17" s="12" t="s">
        <v>31</v>
      </c>
      <c r="B17" s="62">
        <f>B7*46/12</f>
        <v>0</v>
      </c>
      <c r="C17" s="145">
        <v>130</v>
      </c>
      <c r="D17" s="118">
        <f>B17/C17</f>
        <v>0</v>
      </c>
      <c r="E17" s="245">
        <v>130</v>
      </c>
      <c r="F17" s="124">
        <f>B17/E17</f>
        <v>0</v>
      </c>
      <c r="G17" s="176">
        <v>130</v>
      </c>
      <c r="H17" s="79">
        <f>B17/G17</f>
        <v>0</v>
      </c>
      <c r="I17" s="198">
        <v>130</v>
      </c>
      <c r="J17" s="80">
        <f>B17/I17</f>
        <v>0</v>
      </c>
      <c r="K17" s="217">
        <v>130</v>
      </c>
      <c r="L17" s="81">
        <f>B17/K17</f>
        <v>0</v>
      </c>
      <c r="M17" s="198">
        <v>130</v>
      </c>
      <c r="N17" s="81">
        <f>B17/M17</f>
        <v>0</v>
      </c>
      <c r="O17" s="176">
        <v>130</v>
      </c>
      <c r="P17" s="81">
        <f>B17/O17</f>
        <v>0</v>
      </c>
      <c r="Q17" s="198">
        <v>130</v>
      </c>
      <c r="R17" s="81">
        <f>B17/Q17</f>
        <v>0</v>
      </c>
      <c r="S17" s="217">
        <v>130</v>
      </c>
      <c r="T17" s="81">
        <f>B17/S17</f>
        <v>0</v>
      </c>
      <c r="U17" s="198">
        <v>130</v>
      </c>
      <c r="V17" s="81">
        <f>B17/U17</f>
        <v>0</v>
      </c>
      <c r="W17" s="176">
        <v>130</v>
      </c>
      <c r="X17" s="81">
        <f>B17/W17</f>
        <v>0</v>
      </c>
      <c r="Y17" s="198">
        <v>130</v>
      </c>
      <c r="Z17" s="82">
        <f>B17/Y17</f>
        <v>0</v>
      </c>
      <c r="AA17" s="217">
        <v>130</v>
      </c>
      <c r="AB17" s="81">
        <f>B17/AA17</f>
        <v>0</v>
      </c>
      <c r="AC17" s="198">
        <v>130</v>
      </c>
      <c r="AD17" s="81">
        <f>B17/AC17</f>
        <v>0</v>
      </c>
    </row>
    <row r="18" spans="1:30" ht="13.5" customHeight="1" hidden="1" thickBot="1">
      <c r="A18" s="63" t="s">
        <v>32</v>
      </c>
      <c r="B18" s="64">
        <f>$B$7/420*20</f>
        <v>0</v>
      </c>
      <c r="C18" s="146">
        <v>19</v>
      </c>
      <c r="D18" s="13">
        <f>B18/C18</f>
        <v>0</v>
      </c>
      <c r="E18" s="246">
        <v>25</v>
      </c>
      <c r="F18" s="14">
        <f>B18/E18</f>
        <v>0</v>
      </c>
      <c r="G18" s="177">
        <v>31</v>
      </c>
      <c r="H18" s="65">
        <f>B18/G18</f>
        <v>0</v>
      </c>
      <c r="I18" s="199">
        <v>26</v>
      </c>
      <c r="J18" s="66">
        <f>B18/I18</f>
        <v>0</v>
      </c>
      <c r="K18" s="218">
        <v>38</v>
      </c>
      <c r="L18" s="67">
        <f>B18/K18</f>
        <v>0</v>
      </c>
      <c r="M18" s="199">
        <v>26</v>
      </c>
      <c r="N18" s="67">
        <f>B18/M18</f>
        <v>0</v>
      </c>
      <c r="O18" s="177">
        <v>38</v>
      </c>
      <c r="P18" s="67">
        <f>B18/O18</f>
        <v>0</v>
      </c>
      <c r="Q18" s="199">
        <v>25</v>
      </c>
      <c r="R18" s="67">
        <f>B18/Q18</f>
        <v>0</v>
      </c>
      <c r="S18" s="218">
        <v>38</v>
      </c>
      <c r="T18" s="67">
        <f>B18/S18</f>
        <v>0</v>
      </c>
      <c r="U18" s="199">
        <v>25</v>
      </c>
      <c r="V18" s="67">
        <f>B18/U18</f>
        <v>0</v>
      </c>
      <c r="W18" s="177">
        <v>30</v>
      </c>
      <c r="X18" s="67">
        <f>B18/W18</f>
        <v>0</v>
      </c>
      <c r="Y18" s="199">
        <v>21</v>
      </c>
      <c r="Z18" s="68">
        <f>B18/Y18</f>
        <v>0</v>
      </c>
      <c r="AA18" s="218">
        <v>30</v>
      </c>
      <c r="AB18" s="67">
        <f>B18/AA18</f>
        <v>0</v>
      </c>
      <c r="AC18" s="199">
        <v>21</v>
      </c>
      <c r="AD18" s="67">
        <f>B18/AC18</f>
        <v>0</v>
      </c>
    </row>
    <row r="19" spans="1:30" ht="13.5" customHeight="1" hidden="1" thickBot="1">
      <c r="A19" s="15" t="s">
        <v>33</v>
      </c>
      <c r="B19" s="69">
        <f>$B$7/420*20</f>
        <v>0</v>
      </c>
      <c r="C19" s="147"/>
      <c r="D19" s="17"/>
      <c r="E19" s="147"/>
      <c r="F19" s="16"/>
      <c r="G19" s="178"/>
      <c r="H19" s="70"/>
      <c r="I19" s="200"/>
      <c r="J19" s="71"/>
      <c r="K19" s="219"/>
      <c r="L19" s="72"/>
      <c r="M19" s="200"/>
      <c r="N19" s="72"/>
      <c r="O19" s="178"/>
      <c r="P19" s="72"/>
      <c r="Q19" s="200"/>
      <c r="R19" s="72"/>
      <c r="S19" s="219"/>
      <c r="T19" s="72"/>
      <c r="U19" s="200"/>
      <c r="V19" s="72"/>
      <c r="W19" s="178"/>
      <c r="X19" s="72"/>
      <c r="Y19" s="200"/>
      <c r="Z19" s="73"/>
      <c r="AA19" s="219"/>
      <c r="AB19" s="72"/>
      <c r="AC19" s="200"/>
      <c r="AD19" s="72"/>
    </row>
    <row r="20" spans="1:30" ht="22.5" customHeight="1" thickBot="1">
      <c r="A20" s="279" t="s">
        <v>34</v>
      </c>
      <c r="B20" s="280"/>
      <c r="C20" s="148"/>
      <c r="D20" s="112"/>
      <c r="E20" s="148"/>
      <c r="F20" s="113"/>
      <c r="G20" s="179"/>
      <c r="H20" s="126"/>
      <c r="I20" s="201"/>
      <c r="J20" s="128"/>
      <c r="K20" s="220"/>
      <c r="L20" s="130"/>
      <c r="M20" s="201"/>
      <c r="N20" s="126"/>
      <c r="O20" s="235"/>
      <c r="P20" s="130"/>
      <c r="Q20" s="201"/>
      <c r="R20" s="126"/>
      <c r="S20" s="220"/>
      <c r="T20" s="130"/>
      <c r="U20" s="201"/>
      <c r="V20" s="126"/>
      <c r="W20" s="235"/>
      <c r="X20" s="130"/>
      <c r="Y20" s="201"/>
      <c r="Z20" s="128"/>
      <c r="AA20" s="220"/>
      <c r="AB20" s="130"/>
      <c r="AC20" s="201"/>
      <c r="AD20" s="126"/>
    </row>
    <row r="21" spans="1:30" ht="13.5" customHeight="1">
      <c r="A21" s="18" t="s">
        <v>0</v>
      </c>
      <c r="B21" s="74">
        <f>B7*960/12</f>
        <v>0</v>
      </c>
      <c r="C21" s="149">
        <v>300</v>
      </c>
      <c r="D21" s="119">
        <f aca="true" t="shared" si="0" ref="D21:D34">B21/C21</f>
        <v>0</v>
      </c>
      <c r="E21" s="247">
        <v>400</v>
      </c>
      <c r="F21" s="123">
        <f aca="true" t="shared" si="1" ref="F21:F34">B21/E21</f>
        <v>0</v>
      </c>
      <c r="G21" s="180">
        <v>600</v>
      </c>
      <c r="H21" s="125">
        <f aca="true" t="shared" si="2" ref="H21:H34">B21/G21</f>
        <v>0</v>
      </c>
      <c r="I21" s="202">
        <v>600</v>
      </c>
      <c r="J21" s="127">
        <f aca="true" t="shared" si="3" ref="J21:J34">B21/I21</f>
        <v>0</v>
      </c>
      <c r="K21" s="221">
        <v>900</v>
      </c>
      <c r="L21" s="131">
        <f aca="true" t="shared" si="4" ref="L21:L34">B21/K21</f>
        <v>0</v>
      </c>
      <c r="M21" s="229">
        <v>700</v>
      </c>
      <c r="N21" s="131">
        <f aca="true" t="shared" si="5" ref="N21:N34">B21/M21</f>
        <v>0</v>
      </c>
      <c r="O21" s="236">
        <v>900</v>
      </c>
      <c r="P21" s="131">
        <f aca="true" t="shared" si="6" ref="P21:P34">B21/O21</f>
        <v>0</v>
      </c>
      <c r="Q21" s="229">
        <v>700</v>
      </c>
      <c r="R21" s="131">
        <f aca="true" t="shared" si="7" ref="R21:R34">B21/Q21</f>
        <v>0</v>
      </c>
      <c r="S21" s="221">
        <v>900</v>
      </c>
      <c r="T21" s="131">
        <f aca="true" t="shared" si="8" ref="T21:T34">B21/S21</f>
        <v>0</v>
      </c>
      <c r="U21" s="229">
        <v>700</v>
      </c>
      <c r="V21" s="131">
        <f aca="true" t="shared" si="9" ref="V21:V34">B21/U21</f>
        <v>0</v>
      </c>
      <c r="W21" s="236">
        <v>900</v>
      </c>
      <c r="X21" s="131">
        <f aca="true" t="shared" si="10" ref="X21:X34">B21/W21</f>
        <v>0</v>
      </c>
      <c r="Y21" s="229">
        <v>700</v>
      </c>
      <c r="Z21" s="136">
        <f aca="true" t="shared" si="11" ref="Z21:Z34">B21/Y21</f>
        <v>0</v>
      </c>
      <c r="AA21" s="221">
        <v>900</v>
      </c>
      <c r="AB21" s="131">
        <f aca="true" t="shared" si="12" ref="AB21:AB34">B21/AA21</f>
        <v>0</v>
      </c>
      <c r="AC21" s="229">
        <v>700</v>
      </c>
      <c r="AD21" s="131">
        <f aca="true" t="shared" si="13" ref="AD21:AD34">B21/AC21</f>
        <v>0</v>
      </c>
    </row>
    <row r="22" spans="1:30" ht="13.5" customHeight="1">
      <c r="A22" s="19" t="s">
        <v>1</v>
      </c>
      <c r="B22" s="75">
        <f>B7*23/12</f>
        <v>0</v>
      </c>
      <c r="C22" s="150">
        <v>15</v>
      </c>
      <c r="D22" s="21">
        <f t="shared" si="0"/>
        <v>0</v>
      </c>
      <c r="E22" s="248">
        <v>15</v>
      </c>
      <c r="F22" s="22">
        <f t="shared" si="1"/>
        <v>0</v>
      </c>
      <c r="G22" s="181">
        <v>15</v>
      </c>
      <c r="H22" s="76">
        <f t="shared" si="2"/>
        <v>0</v>
      </c>
      <c r="I22" s="203">
        <v>15</v>
      </c>
      <c r="J22" s="77">
        <f t="shared" si="3"/>
        <v>0</v>
      </c>
      <c r="K22" s="222">
        <v>15</v>
      </c>
      <c r="L22" s="59">
        <f t="shared" si="4"/>
        <v>0</v>
      </c>
      <c r="M22" s="230">
        <v>15</v>
      </c>
      <c r="N22" s="59">
        <f t="shared" si="5"/>
        <v>0</v>
      </c>
      <c r="O22" s="237">
        <v>15</v>
      </c>
      <c r="P22" s="59">
        <f t="shared" si="6"/>
        <v>0</v>
      </c>
      <c r="Q22" s="230">
        <v>15</v>
      </c>
      <c r="R22" s="59">
        <f t="shared" si="7"/>
        <v>0</v>
      </c>
      <c r="S22" s="222">
        <v>15</v>
      </c>
      <c r="T22" s="59">
        <f t="shared" si="8"/>
        <v>0</v>
      </c>
      <c r="U22" s="230">
        <v>15</v>
      </c>
      <c r="V22" s="59">
        <f t="shared" si="9"/>
        <v>0</v>
      </c>
      <c r="W22" s="237">
        <v>15</v>
      </c>
      <c r="X22" s="59">
        <f t="shared" si="10"/>
        <v>0</v>
      </c>
      <c r="Y22" s="230">
        <v>15</v>
      </c>
      <c r="Z22" s="78">
        <f t="shared" si="11"/>
        <v>0</v>
      </c>
      <c r="AA22" s="222">
        <v>20</v>
      </c>
      <c r="AB22" s="59">
        <f t="shared" si="12"/>
        <v>0</v>
      </c>
      <c r="AC22" s="230">
        <v>20</v>
      </c>
      <c r="AD22" s="59">
        <f t="shared" si="13"/>
        <v>0</v>
      </c>
    </row>
    <row r="23" spans="1:30" ht="13.5" customHeight="1">
      <c r="A23" s="20" t="s">
        <v>2</v>
      </c>
      <c r="B23" s="83">
        <f>B7*18.5/12</f>
        <v>0</v>
      </c>
      <c r="C23" s="151">
        <v>6</v>
      </c>
      <c r="D23" s="23">
        <f t="shared" si="0"/>
        <v>0</v>
      </c>
      <c r="E23" s="249">
        <v>7</v>
      </c>
      <c r="F23" s="24">
        <f t="shared" si="1"/>
        <v>0</v>
      </c>
      <c r="G23" s="182">
        <v>11</v>
      </c>
      <c r="H23" s="79">
        <f t="shared" si="2"/>
        <v>0</v>
      </c>
      <c r="I23" s="204">
        <v>11</v>
      </c>
      <c r="J23" s="80">
        <f t="shared" si="3"/>
        <v>0</v>
      </c>
      <c r="K23" s="217">
        <v>15</v>
      </c>
      <c r="L23" s="81">
        <f t="shared" si="4"/>
        <v>0</v>
      </c>
      <c r="M23" s="198">
        <v>15</v>
      </c>
      <c r="N23" s="81">
        <f t="shared" si="5"/>
        <v>0</v>
      </c>
      <c r="O23" s="176">
        <v>15</v>
      </c>
      <c r="P23" s="81">
        <f t="shared" si="6"/>
        <v>0</v>
      </c>
      <c r="Q23" s="198">
        <v>15</v>
      </c>
      <c r="R23" s="81">
        <f t="shared" si="7"/>
        <v>0</v>
      </c>
      <c r="S23" s="217">
        <v>15</v>
      </c>
      <c r="T23" s="81">
        <f t="shared" si="8"/>
        <v>0</v>
      </c>
      <c r="U23" s="198">
        <v>15</v>
      </c>
      <c r="V23" s="81">
        <f t="shared" si="9"/>
        <v>0</v>
      </c>
      <c r="W23" s="176">
        <v>15</v>
      </c>
      <c r="X23" s="81">
        <f t="shared" si="10"/>
        <v>0</v>
      </c>
      <c r="Y23" s="198">
        <v>15</v>
      </c>
      <c r="Z23" s="82">
        <f t="shared" si="11"/>
        <v>0</v>
      </c>
      <c r="AA23" s="217">
        <v>15</v>
      </c>
      <c r="AB23" s="81">
        <f t="shared" si="12"/>
        <v>0</v>
      </c>
      <c r="AC23" s="198">
        <v>15</v>
      </c>
      <c r="AD23" s="81">
        <f t="shared" si="13"/>
        <v>0</v>
      </c>
    </row>
    <row r="24" spans="1:30" ht="13.5" customHeight="1">
      <c r="A24" s="19" t="s">
        <v>3</v>
      </c>
      <c r="B24" s="75">
        <f>B7*92.2/12</f>
        <v>0</v>
      </c>
      <c r="C24" s="152">
        <v>30</v>
      </c>
      <c r="D24" s="21">
        <f t="shared" si="0"/>
        <v>0</v>
      </c>
      <c r="E24" s="250">
        <v>55</v>
      </c>
      <c r="F24" s="22">
        <f t="shared" si="1"/>
        <v>0</v>
      </c>
      <c r="G24" s="183">
        <v>60</v>
      </c>
      <c r="H24" s="76">
        <f t="shared" si="2"/>
        <v>0</v>
      </c>
      <c r="I24" s="205">
        <v>60</v>
      </c>
      <c r="J24" s="77">
        <f t="shared" si="3"/>
        <v>0</v>
      </c>
      <c r="K24" s="216">
        <v>75</v>
      </c>
      <c r="L24" s="59">
        <f t="shared" si="4"/>
        <v>0</v>
      </c>
      <c r="M24" s="228">
        <v>75</v>
      </c>
      <c r="N24" s="59">
        <f t="shared" si="5"/>
        <v>0</v>
      </c>
      <c r="O24" s="175">
        <v>120</v>
      </c>
      <c r="P24" s="59">
        <f t="shared" si="6"/>
        <v>0</v>
      </c>
      <c r="Q24" s="228">
        <v>90</v>
      </c>
      <c r="R24" s="59">
        <f t="shared" si="7"/>
        <v>0</v>
      </c>
      <c r="S24" s="216">
        <v>120</v>
      </c>
      <c r="T24" s="59">
        <f t="shared" si="8"/>
        <v>0</v>
      </c>
      <c r="U24" s="228">
        <v>90</v>
      </c>
      <c r="V24" s="59">
        <f t="shared" si="9"/>
        <v>0</v>
      </c>
      <c r="W24" s="175">
        <v>120</v>
      </c>
      <c r="X24" s="59">
        <f t="shared" si="10"/>
        <v>0</v>
      </c>
      <c r="Y24" s="228">
        <v>90</v>
      </c>
      <c r="Z24" s="78">
        <f t="shared" si="11"/>
        <v>0</v>
      </c>
      <c r="AA24" s="216">
        <v>120</v>
      </c>
      <c r="AB24" s="59">
        <f t="shared" si="12"/>
        <v>0</v>
      </c>
      <c r="AC24" s="228">
        <v>90</v>
      </c>
      <c r="AD24" s="59">
        <f t="shared" si="13"/>
        <v>0</v>
      </c>
    </row>
    <row r="25" spans="1:30" ht="13.5" customHeight="1">
      <c r="A25" s="20" t="s">
        <v>37</v>
      </c>
      <c r="B25" s="83">
        <f>B7*1.5/12</f>
        <v>0</v>
      </c>
      <c r="C25" s="151">
        <v>0.5</v>
      </c>
      <c r="D25" s="23">
        <f t="shared" si="0"/>
        <v>0</v>
      </c>
      <c r="E25" s="249">
        <v>0.6</v>
      </c>
      <c r="F25" s="24">
        <f t="shared" si="1"/>
        <v>0</v>
      </c>
      <c r="G25" s="184">
        <v>0.9</v>
      </c>
      <c r="H25" s="79">
        <f t="shared" si="2"/>
        <v>0</v>
      </c>
      <c r="I25" s="206">
        <v>0.9</v>
      </c>
      <c r="J25" s="80">
        <f t="shared" si="3"/>
        <v>0</v>
      </c>
      <c r="K25" s="217">
        <v>1.2</v>
      </c>
      <c r="L25" s="81">
        <f t="shared" si="4"/>
        <v>0</v>
      </c>
      <c r="M25" s="198">
        <v>1</v>
      </c>
      <c r="N25" s="81">
        <f t="shared" si="5"/>
        <v>0</v>
      </c>
      <c r="O25" s="176">
        <v>1.2</v>
      </c>
      <c r="P25" s="81">
        <f t="shared" si="6"/>
        <v>0</v>
      </c>
      <c r="Q25" s="198">
        <v>1.1</v>
      </c>
      <c r="R25" s="81">
        <f t="shared" si="7"/>
        <v>0</v>
      </c>
      <c r="S25" s="217">
        <v>1.2</v>
      </c>
      <c r="T25" s="81">
        <f t="shared" si="8"/>
        <v>0</v>
      </c>
      <c r="U25" s="198">
        <v>1.1</v>
      </c>
      <c r="V25" s="81">
        <f t="shared" si="9"/>
        <v>0</v>
      </c>
      <c r="W25" s="176">
        <v>1.2</v>
      </c>
      <c r="X25" s="81">
        <f t="shared" si="10"/>
        <v>0</v>
      </c>
      <c r="Y25" s="198">
        <v>1.1</v>
      </c>
      <c r="Z25" s="82">
        <f t="shared" si="11"/>
        <v>0</v>
      </c>
      <c r="AA25" s="217">
        <v>1.2</v>
      </c>
      <c r="AB25" s="81">
        <f t="shared" si="12"/>
        <v>0</v>
      </c>
      <c r="AC25" s="198">
        <v>1.1</v>
      </c>
      <c r="AD25" s="81">
        <f t="shared" si="13"/>
        <v>0</v>
      </c>
    </row>
    <row r="26" spans="1:30" ht="13.5" customHeight="1">
      <c r="A26" s="19" t="s">
        <v>4</v>
      </c>
      <c r="B26" s="261">
        <f>B7*1.5/12</f>
        <v>0</v>
      </c>
      <c r="C26" s="153">
        <v>0.5</v>
      </c>
      <c r="D26" s="21">
        <f t="shared" si="0"/>
        <v>0</v>
      </c>
      <c r="E26" s="248">
        <v>0.6</v>
      </c>
      <c r="F26" s="22">
        <f t="shared" si="1"/>
        <v>0</v>
      </c>
      <c r="G26" s="185">
        <v>0.9</v>
      </c>
      <c r="H26" s="76">
        <f t="shared" si="2"/>
        <v>0</v>
      </c>
      <c r="I26" s="207">
        <v>0.9</v>
      </c>
      <c r="J26" s="77">
        <f t="shared" si="3"/>
        <v>0</v>
      </c>
      <c r="K26" s="222">
        <v>1.3</v>
      </c>
      <c r="L26" s="59">
        <f t="shared" si="4"/>
        <v>0</v>
      </c>
      <c r="M26" s="230">
        <v>1</v>
      </c>
      <c r="N26" s="59">
        <f t="shared" si="5"/>
        <v>0</v>
      </c>
      <c r="O26" s="237">
        <v>1.3</v>
      </c>
      <c r="P26" s="59">
        <f t="shared" si="6"/>
        <v>0</v>
      </c>
      <c r="Q26" s="230">
        <v>1.1</v>
      </c>
      <c r="R26" s="59">
        <f t="shared" si="7"/>
        <v>0</v>
      </c>
      <c r="S26" s="222">
        <v>1.3</v>
      </c>
      <c r="T26" s="59">
        <f t="shared" si="8"/>
        <v>0</v>
      </c>
      <c r="U26" s="230">
        <v>1.1</v>
      </c>
      <c r="V26" s="59">
        <f t="shared" si="9"/>
        <v>0</v>
      </c>
      <c r="W26" s="237">
        <v>1.3</v>
      </c>
      <c r="X26" s="59">
        <f t="shared" si="10"/>
        <v>0</v>
      </c>
      <c r="Y26" s="230">
        <v>1.1</v>
      </c>
      <c r="Z26" s="78">
        <f t="shared" si="11"/>
        <v>0</v>
      </c>
      <c r="AA26" s="222">
        <v>1.3</v>
      </c>
      <c r="AB26" s="59">
        <f t="shared" si="12"/>
        <v>0</v>
      </c>
      <c r="AC26" s="230">
        <v>1.1</v>
      </c>
      <c r="AD26" s="59">
        <f t="shared" si="13"/>
        <v>0</v>
      </c>
    </row>
    <row r="27" spans="1:30" ht="13.5" customHeight="1">
      <c r="A27" s="20" t="s">
        <v>5</v>
      </c>
      <c r="B27" s="83">
        <f>B7*1.5/12</f>
        <v>0</v>
      </c>
      <c r="C27" s="151">
        <v>0.5</v>
      </c>
      <c r="D27" s="23">
        <f t="shared" si="0"/>
        <v>0</v>
      </c>
      <c r="E27" s="249">
        <v>0.6</v>
      </c>
      <c r="F27" s="24">
        <f t="shared" si="1"/>
        <v>0</v>
      </c>
      <c r="G27" s="184">
        <v>1</v>
      </c>
      <c r="H27" s="79">
        <f t="shared" si="2"/>
        <v>0</v>
      </c>
      <c r="I27" s="206">
        <v>1</v>
      </c>
      <c r="J27" s="80">
        <f t="shared" si="3"/>
        <v>0</v>
      </c>
      <c r="K27" s="217">
        <v>1.3</v>
      </c>
      <c r="L27" s="81">
        <f t="shared" si="4"/>
        <v>0</v>
      </c>
      <c r="M27" s="198">
        <v>1.2</v>
      </c>
      <c r="N27" s="81">
        <f t="shared" si="5"/>
        <v>0</v>
      </c>
      <c r="O27" s="176">
        <v>1.3</v>
      </c>
      <c r="P27" s="81">
        <f t="shared" si="6"/>
        <v>0</v>
      </c>
      <c r="Q27" s="198">
        <v>1.3</v>
      </c>
      <c r="R27" s="81">
        <f t="shared" si="7"/>
        <v>0</v>
      </c>
      <c r="S27" s="217">
        <v>1.3</v>
      </c>
      <c r="T27" s="81">
        <f t="shared" si="8"/>
        <v>0</v>
      </c>
      <c r="U27" s="198">
        <v>1.3</v>
      </c>
      <c r="V27" s="81">
        <f t="shared" si="9"/>
        <v>0</v>
      </c>
      <c r="W27" s="176">
        <v>1.7</v>
      </c>
      <c r="X27" s="81">
        <f t="shared" si="10"/>
        <v>0</v>
      </c>
      <c r="Y27" s="198">
        <v>1.5</v>
      </c>
      <c r="Z27" s="82">
        <f t="shared" si="11"/>
        <v>0</v>
      </c>
      <c r="AA27" s="217">
        <v>1.7</v>
      </c>
      <c r="AB27" s="81">
        <f t="shared" si="12"/>
        <v>0</v>
      </c>
      <c r="AC27" s="198">
        <v>1.5</v>
      </c>
      <c r="AD27" s="81">
        <f t="shared" si="13"/>
        <v>0</v>
      </c>
    </row>
    <row r="28" spans="1:30" ht="13.5" customHeight="1">
      <c r="A28" s="19" t="s">
        <v>6</v>
      </c>
      <c r="B28" s="75">
        <f>B7*3.8/12</f>
        <v>0</v>
      </c>
      <c r="C28" s="153">
        <v>0.9</v>
      </c>
      <c r="D28" s="21">
        <f t="shared" si="0"/>
        <v>0</v>
      </c>
      <c r="E28" s="248">
        <v>1.2</v>
      </c>
      <c r="F28" s="22">
        <f t="shared" si="1"/>
        <v>0</v>
      </c>
      <c r="G28" s="185">
        <v>1.8</v>
      </c>
      <c r="H28" s="76">
        <f t="shared" si="2"/>
        <v>0</v>
      </c>
      <c r="I28" s="207">
        <v>1.8</v>
      </c>
      <c r="J28" s="77">
        <f t="shared" si="3"/>
        <v>0</v>
      </c>
      <c r="K28" s="222">
        <v>2.4</v>
      </c>
      <c r="L28" s="59">
        <f t="shared" si="4"/>
        <v>0</v>
      </c>
      <c r="M28" s="230">
        <v>2.4</v>
      </c>
      <c r="N28" s="59">
        <f t="shared" si="5"/>
        <v>0</v>
      </c>
      <c r="O28" s="237">
        <v>2.4</v>
      </c>
      <c r="P28" s="59">
        <f t="shared" si="6"/>
        <v>0</v>
      </c>
      <c r="Q28" s="230">
        <v>2.4</v>
      </c>
      <c r="R28" s="59">
        <f t="shared" si="7"/>
        <v>0</v>
      </c>
      <c r="S28" s="222">
        <v>2.4</v>
      </c>
      <c r="T28" s="59">
        <f t="shared" si="8"/>
        <v>0</v>
      </c>
      <c r="U28" s="230">
        <v>2.4</v>
      </c>
      <c r="V28" s="59">
        <f t="shared" si="9"/>
        <v>0</v>
      </c>
      <c r="W28" s="237">
        <v>2.4</v>
      </c>
      <c r="X28" s="59">
        <f t="shared" si="10"/>
        <v>0</v>
      </c>
      <c r="Y28" s="230">
        <v>2.4</v>
      </c>
      <c r="Z28" s="78">
        <f t="shared" si="11"/>
        <v>0</v>
      </c>
      <c r="AA28" s="222">
        <v>2.4</v>
      </c>
      <c r="AB28" s="59">
        <f t="shared" si="12"/>
        <v>0</v>
      </c>
      <c r="AC28" s="230">
        <v>2.4</v>
      </c>
      <c r="AD28" s="59">
        <f t="shared" si="13"/>
        <v>0</v>
      </c>
    </row>
    <row r="29" spans="1:30" ht="13.5" customHeight="1">
      <c r="A29" s="20" t="s">
        <v>36</v>
      </c>
      <c r="B29" s="83">
        <f>B7*9.6/12</f>
        <v>0</v>
      </c>
      <c r="C29" s="151">
        <v>6</v>
      </c>
      <c r="D29" s="23">
        <f t="shared" si="0"/>
        <v>0</v>
      </c>
      <c r="E29" s="249">
        <v>8</v>
      </c>
      <c r="F29" s="24">
        <f t="shared" si="1"/>
        <v>0</v>
      </c>
      <c r="G29" s="182">
        <v>12</v>
      </c>
      <c r="H29" s="79">
        <f t="shared" si="2"/>
        <v>0</v>
      </c>
      <c r="I29" s="204">
        <v>12</v>
      </c>
      <c r="J29" s="80">
        <f t="shared" si="3"/>
        <v>0</v>
      </c>
      <c r="K29" s="217">
        <v>16</v>
      </c>
      <c r="L29" s="81">
        <f t="shared" si="4"/>
        <v>0</v>
      </c>
      <c r="M29" s="198">
        <v>14</v>
      </c>
      <c r="N29" s="81">
        <f t="shared" si="5"/>
        <v>0</v>
      </c>
      <c r="O29" s="176">
        <v>16</v>
      </c>
      <c r="P29" s="81">
        <f t="shared" si="6"/>
        <v>0</v>
      </c>
      <c r="Q29" s="198">
        <v>14</v>
      </c>
      <c r="R29" s="81">
        <f t="shared" si="7"/>
        <v>0</v>
      </c>
      <c r="S29" s="217">
        <v>16</v>
      </c>
      <c r="T29" s="81">
        <f t="shared" si="8"/>
        <v>0</v>
      </c>
      <c r="U29" s="198">
        <v>14</v>
      </c>
      <c r="V29" s="81">
        <f t="shared" si="9"/>
        <v>0</v>
      </c>
      <c r="W29" s="176">
        <v>16</v>
      </c>
      <c r="X29" s="81">
        <f t="shared" si="10"/>
        <v>0</v>
      </c>
      <c r="Y29" s="198">
        <v>14</v>
      </c>
      <c r="Z29" s="82">
        <f t="shared" si="11"/>
        <v>0</v>
      </c>
      <c r="AA29" s="217">
        <v>16</v>
      </c>
      <c r="AB29" s="81">
        <f t="shared" si="12"/>
        <v>0</v>
      </c>
      <c r="AC29" s="198">
        <v>14</v>
      </c>
      <c r="AD29" s="81">
        <f t="shared" si="13"/>
        <v>0</v>
      </c>
    </row>
    <row r="30" spans="1:30" ht="13.5" customHeight="1">
      <c r="A30" s="19" t="s">
        <v>7</v>
      </c>
      <c r="B30" s="262">
        <f>B7*461/12</f>
        <v>0</v>
      </c>
      <c r="C30" s="153">
        <v>150</v>
      </c>
      <c r="D30" s="21">
        <f t="shared" si="0"/>
        <v>0</v>
      </c>
      <c r="E30" s="248">
        <v>200</v>
      </c>
      <c r="F30" s="22">
        <f t="shared" si="1"/>
        <v>0</v>
      </c>
      <c r="G30" s="181">
        <v>300</v>
      </c>
      <c r="H30" s="76">
        <f t="shared" si="2"/>
        <v>0</v>
      </c>
      <c r="I30" s="203">
        <v>300</v>
      </c>
      <c r="J30" s="77">
        <f t="shared" si="3"/>
        <v>0</v>
      </c>
      <c r="K30" s="222">
        <v>400</v>
      </c>
      <c r="L30" s="59">
        <f t="shared" si="4"/>
        <v>0</v>
      </c>
      <c r="M30" s="230">
        <v>400</v>
      </c>
      <c r="N30" s="59">
        <f t="shared" si="5"/>
        <v>0</v>
      </c>
      <c r="O30" s="237">
        <v>400</v>
      </c>
      <c r="P30" s="59">
        <f t="shared" si="6"/>
        <v>0</v>
      </c>
      <c r="Q30" s="230">
        <v>400</v>
      </c>
      <c r="R30" s="59">
        <f t="shared" si="7"/>
        <v>0</v>
      </c>
      <c r="S30" s="222">
        <v>400</v>
      </c>
      <c r="T30" s="59">
        <f t="shared" si="8"/>
        <v>0</v>
      </c>
      <c r="U30" s="230">
        <v>400</v>
      </c>
      <c r="V30" s="59">
        <f t="shared" si="9"/>
        <v>0</v>
      </c>
      <c r="W30" s="237">
        <v>400</v>
      </c>
      <c r="X30" s="59">
        <f t="shared" si="10"/>
        <v>0</v>
      </c>
      <c r="Y30" s="230">
        <v>400</v>
      </c>
      <c r="Z30" s="78">
        <f t="shared" si="11"/>
        <v>0</v>
      </c>
      <c r="AA30" s="222">
        <v>400</v>
      </c>
      <c r="AB30" s="59">
        <f t="shared" si="12"/>
        <v>0</v>
      </c>
      <c r="AC30" s="230">
        <v>400</v>
      </c>
      <c r="AD30" s="59">
        <f t="shared" si="13"/>
        <v>0</v>
      </c>
    </row>
    <row r="31" spans="1:30" ht="13.5" customHeight="1">
      <c r="A31" s="20" t="s">
        <v>8</v>
      </c>
      <c r="B31" s="83">
        <f>B7*6.1/12</f>
        <v>0</v>
      </c>
      <c r="C31" s="154">
        <v>2</v>
      </c>
      <c r="D31" s="23">
        <f t="shared" si="0"/>
        <v>0</v>
      </c>
      <c r="E31" s="251">
        <v>3</v>
      </c>
      <c r="F31" s="24">
        <f t="shared" si="1"/>
        <v>0</v>
      </c>
      <c r="G31" s="186">
        <v>4</v>
      </c>
      <c r="H31" s="79">
        <f t="shared" si="2"/>
        <v>0</v>
      </c>
      <c r="I31" s="208">
        <v>4</v>
      </c>
      <c r="J31" s="80">
        <f t="shared" si="3"/>
        <v>0</v>
      </c>
      <c r="K31" s="223">
        <v>5</v>
      </c>
      <c r="L31" s="81">
        <f t="shared" si="4"/>
        <v>0</v>
      </c>
      <c r="M31" s="231">
        <v>5</v>
      </c>
      <c r="N31" s="81">
        <f t="shared" si="5"/>
        <v>0</v>
      </c>
      <c r="O31" s="238">
        <v>5</v>
      </c>
      <c r="P31" s="81">
        <f t="shared" si="6"/>
        <v>0</v>
      </c>
      <c r="Q31" s="231">
        <v>5</v>
      </c>
      <c r="R31" s="81">
        <f t="shared" si="7"/>
        <v>0</v>
      </c>
      <c r="S31" s="223">
        <v>5</v>
      </c>
      <c r="T31" s="81">
        <f t="shared" si="8"/>
        <v>0</v>
      </c>
      <c r="U31" s="231">
        <v>5</v>
      </c>
      <c r="V31" s="81">
        <f t="shared" si="9"/>
        <v>0</v>
      </c>
      <c r="W31" s="238">
        <v>5</v>
      </c>
      <c r="X31" s="81">
        <f t="shared" si="10"/>
        <v>0</v>
      </c>
      <c r="Y31" s="231">
        <v>5</v>
      </c>
      <c r="Z31" s="82">
        <f t="shared" si="11"/>
        <v>0</v>
      </c>
      <c r="AA31" s="223">
        <v>5</v>
      </c>
      <c r="AB31" s="81">
        <f t="shared" si="12"/>
        <v>0</v>
      </c>
      <c r="AC31" s="231">
        <v>5</v>
      </c>
      <c r="AD31" s="81">
        <f t="shared" si="13"/>
        <v>0</v>
      </c>
    </row>
    <row r="32" spans="1:30" ht="13.5" customHeight="1">
      <c r="A32" s="19" t="s">
        <v>9</v>
      </c>
      <c r="B32" s="75">
        <f>B7*34.6/12</f>
        <v>0</v>
      </c>
      <c r="C32" s="152">
        <v>8</v>
      </c>
      <c r="D32" s="21">
        <f t="shared" si="0"/>
        <v>0</v>
      </c>
      <c r="E32" s="250">
        <v>12</v>
      </c>
      <c r="F32" s="22">
        <f t="shared" si="1"/>
        <v>0</v>
      </c>
      <c r="G32" s="183">
        <v>20</v>
      </c>
      <c r="H32" s="76">
        <f t="shared" si="2"/>
        <v>0</v>
      </c>
      <c r="I32" s="205">
        <v>20</v>
      </c>
      <c r="J32" s="77">
        <f t="shared" si="3"/>
        <v>0</v>
      </c>
      <c r="K32" s="216">
        <v>25</v>
      </c>
      <c r="L32" s="59">
        <f t="shared" si="4"/>
        <v>0</v>
      </c>
      <c r="M32" s="228">
        <v>25</v>
      </c>
      <c r="N32" s="59">
        <f t="shared" si="5"/>
        <v>0</v>
      </c>
      <c r="O32" s="175">
        <v>30</v>
      </c>
      <c r="P32" s="59">
        <f t="shared" si="6"/>
        <v>0</v>
      </c>
      <c r="Q32" s="228">
        <v>30</v>
      </c>
      <c r="R32" s="59">
        <f t="shared" si="7"/>
        <v>0</v>
      </c>
      <c r="S32" s="216">
        <v>30</v>
      </c>
      <c r="T32" s="59">
        <f t="shared" si="8"/>
        <v>0</v>
      </c>
      <c r="U32" s="228">
        <v>30</v>
      </c>
      <c r="V32" s="59">
        <f t="shared" si="9"/>
        <v>0</v>
      </c>
      <c r="W32" s="175">
        <v>30</v>
      </c>
      <c r="X32" s="59">
        <f t="shared" si="10"/>
        <v>0</v>
      </c>
      <c r="Y32" s="228">
        <v>30</v>
      </c>
      <c r="Z32" s="78">
        <f t="shared" si="11"/>
        <v>0</v>
      </c>
      <c r="AA32" s="216">
        <v>30</v>
      </c>
      <c r="AB32" s="59">
        <f t="shared" si="12"/>
        <v>0</v>
      </c>
      <c r="AC32" s="228">
        <v>30</v>
      </c>
      <c r="AD32" s="59">
        <f t="shared" si="13"/>
        <v>0</v>
      </c>
    </row>
    <row r="33" spans="1:30" ht="13.5" customHeight="1">
      <c r="A33" s="20" t="s">
        <v>10</v>
      </c>
      <c r="B33" s="83">
        <f>B7*120/12</f>
        <v>0</v>
      </c>
      <c r="C33" s="151">
        <v>15</v>
      </c>
      <c r="D33" s="23">
        <f t="shared" si="0"/>
        <v>0</v>
      </c>
      <c r="E33" s="249">
        <v>25</v>
      </c>
      <c r="F33" s="24">
        <f t="shared" si="1"/>
        <v>0</v>
      </c>
      <c r="G33" s="182">
        <v>45</v>
      </c>
      <c r="H33" s="79">
        <f t="shared" si="2"/>
        <v>0</v>
      </c>
      <c r="I33" s="204">
        <v>45</v>
      </c>
      <c r="J33" s="80">
        <f t="shared" si="3"/>
        <v>0</v>
      </c>
      <c r="K33" s="217">
        <v>75</v>
      </c>
      <c r="L33" s="81">
        <f t="shared" si="4"/>
        <v>0</v>
      </c>
      <c r="M33" s="198">
        <v>65</v>
      </c>
      <c r="N33" s="81">
        <f t="shared" si="5"/>
        <v>0</v>
      </c>
      <c r="O33" s="176">
        <v>90</v>
      </c>
      <c r="P33" s="81">
        <f t="shared" si="6"/>
        <v>0</v>
      </c>
      <c r="Q33" s="198">
        <v>75</v>
      </c>
      <c r="R33" s="81">
        <f t="shared" si="7"/>
        <v>0</v>
      </c>
      <c r="S33" s="217">
        <v>90</v>
      </c>
      <c r="T33" s="81">
        <f t="shared" si="8"/>
        <v>0</v>
      </c>
      <c r="U33" s="198">
        <v>75</v>
      </c>
      <c r="V33" s="81">
        <f t="shared" si="9"/>
        <v>0</v>
      </c>
      <c r="W33" s="176">
        <v>90</v>
      </c>
      <c r="X33" s="81">
        <f t="shared" si="10"/>
        <v>0</v>
      </c>
      <c r="Y33" s="198">
        <v>75</v>
      </c>
      <c r="Z33" s="82">
        <f t="shared" si="11"/>
        <v>0</v>
      </c>
      <c r="AA33" s="217">
        <v>90</v>
      </c>
      <c r="AB33" s="81">
        <f t="shared" si="12"/>
        <v>0</v>
      </c>
      <c r="AC33" s="198">
        <v>75</v>
      </c>
      <c r="AD33" s="81">
        <f t="shared" si="13"/>
        <v>0</v>
      </c>
    </row>
    <row r="34" spans="1:30" ht="13.5" customHeight="1">
      <c r="A34" s="19" t="s">
        <v>11</v>
      </c>
      <c r="B34" s="75">
        <f>B7*480/12</f>
        <v>0</v>
      </c>
      <c r="C34" s="155">
        <v>200</v>
      </c>
      <c r="D34" s="25">
        <f t="shared" si="0"/>
        <v>0</v>
      </c>
      <c r="E34" s="252">
        <v>250</v>
      </c>
      <c r="F34" s="26">
        <f t="shared" si="1"/>
        <v>0</v>
      </c>
      <c r="G34" s="183">
        <v>375</v>
      </c>
      <c r="H34" s="76">
        <f t="shared" si="2"/>
        <v>0</v>
      </c>
      <c r="I34" s="205">
        <v>375</v>
      </c>
      <c r="J34" s="77">
        <f t="shared" si="3"/>
        <v>0</v>
      </c>
      <c r="K34" s="216">
        <v>550</v>
      </c>
      <c r="L34" s="59">
        <f t="shared" si="4"/>
        <v>0</v>
      </c>
      <c r="M34" s="228">
        <v>400</v>
      </c>
      <c r="N34" s="59">
        <f t="shared" si="5"/>
        <v>0</v>
      </c>
      <c r="O34" s="175">
        <v>550</v>
      </c>
      <c r="P34" s="59">
        <f t="shared" si="6"/>
        <v>0</v>
      </c>
      <c r="Q34" s="228">
        <v>425</v>
      </c>
      <c r="R34" s="59">
        <f t="shared" si="7"/>
        <v>0</v>
      </c>
      <c r="S34" s="216">
        <v>550</v>
      </c>
      <c r="T34" s="59">
        <f t="shared" si="8"/>
        <v>0</v>
      </c>
      <c r="U34" s="228">
        <v>425</v>
      </c>
      <c r="V34" s="59">
        <f t="shared" si="9"/>
        <v>0</v>
      </c>
      <c r="W34" s="175">
        <v>550</v>
      </c>
      <c r="X34" s="59">
        <f t="shared" si="10"/>
        <v>0</v>
      </c>
      <c r="Y34" s="228">
        <v>425</v>
      </c>
      <c r="Z34" s="78">
        <f t="shared" si="11"/>
        <v>0</v>
      </c>
      <c r="AA34" s="216">
        <v>550</v>
      </c>
      <c r="AB34" s="59">
        <f t="shared" si="12"/>
        <v>0</v>
      </c>
      <c r="AC34" s="228">
        <v>425</v>
      </c>
      <c r="AD34" s="59">
        <f t="shared" si="13"/>
        <v>0</v>
      </c>
    </row>
    <row r="35" spans="1:30" ht="13.5" customHeight="1" thickBot="1">
      <c r="A35" s="27" t="s">
        <v>12</v>
      </c>
      <c r="B35" s="84">
        <f>B7*108/12</f>
        <v>0</v>
      </c>
      <c r="C35" s="156" t="s">
        <v>35</v>
      </c>
      <c r="D35" s="29"/>
      <c r="E35" s="156" t="s">
        <v>35</v>
      </c>
      <c r="F35" s="28"/>
      <c r="G35" s="187" t="s">
        <v>35</v>
      </c>
      <c r="H35" s="85"/>
      <c r="I35" s="209" t="s">
        <v>35</v>
      </c>
      <c r="J35" s="86"/>
      <c r="K35" s="224" t="s">
        <v>35</v>
      </c>
      <c r="L35" s="87"/>
      <c r="M35" s="232" t="s">
        <v>35</v>
      </c>
      <c r="N35" s="87"/>
      <c r="O35" s="239" t="s">
        <v>35</v>
      </c>
      <c r="P35" s="87"/>
      <c r="Q35" s="232" t="s">
        <v>35</v>
      </c>
      <c r="R35" s="85"/>
      <c r="S35" s="224" t="s">
        <v>35</v>
      </c>
      <c r="T35" s="87"/>
      <c r="U35" s="232" t="s">
        <v>35</v>
      </c>
      <c r="V35" s="87"/>
      <c r="W35" s="239" t="s">
        <v>35</v>
      </c>
      <c r="X35" s="87"/>
      <c r="Y35" s="232" t="s">
        <v>35</v>
      </c>
      <c r="Z35" s="88"/>
      <c r="AA35" s="224" t="s">
        <v>35</v>
      </c>
      <c r="AB35" s="87"/>
      <c r="AC35" s="232" t="s">
        <v>35</v>
      </c>
      <c r="AD35" s="87"/>
    </row>
    <row r="36" spans="1:30" ht="24.75" customHeight="1" thickBot="1">
      <c r="A36" s="279" t="s">
        <v>13</v>
      </c>
      <c r="B36" s="280"/>
      <c r="C36" s="148"/>
      <c r="D36" s="112"/>
      <c r="E36" s="148"/>
      <c r="F36" s="113"/>
      <c r="G36" s="179"/>
      <c r="H36" s="126"/>
      <c r="I36" s="201"/>
      <c r="J36" s="128"/>
      <c r="K36" s="225"/>
      <c r="L36" s="132"/>
      <c r="M36" s="201"/>
      <c r="N36" s="126"/>
      <c r="O36" s="235"/>
      <c r="P36" s="130"/>
      <c r="Q36" s="201"/>
      <c r="R36" s="126"/>
      <c r="S36" s="220"/>
      <c r="T36" s="130"/>
      <c r="U36" s="201"/>
      <c r="V36" s="126"/>
      <c r="W36" s="235"/>
      <c r="X36" s="130"/>
      <c r="Y36" s="201"/>
      <c r="Z36" s="128"/>
      <c r="AA36" s="220"/>
      <c r="AB36" s="130"/>
      <c r="AC36" s="201"/>
      <c r="AD36" s="126"/>
    </row>
    <row r="37" spans="1:30" ht="13.5" customHeight="1">
      <c r="A37" s="18" t="s">
        <v>14</v>
      </c>
      <c r="B37" s="74">
        <f>B7*1555/12</f>
        <v>0</v>
      </c>
      <c r="C37" s="157">
        <v>700</v>
      </c>
      <c r="D37" s="119">
        <f aca="true" t="shared" si="14" ref="D37:D50">B37/C37</f>
        <v>0</v>
      </c>
      <c r="E37" s="157">
        <v>1000</v>
      </c>
      <c r="F37" s="121">
        <f aca="true" t="shared" si="15" ref="F37:F50">B37/E37</f>
        <v>0</v>
      </c>
      <c r="G37" s="188">
        <v>1300</v>
      </c>
      <c r="H37" s="91">
        <f aca="true" t="shared" si="16" ref="H37:H50">B37/G37</f>
        <v>0</v>
      </c>
      <c r="I37" s="210">
        <v>1300</v>
      </c>
      <c r="J37" s="92">
        <f aca="true" t="shared" si="17" ref="J37:J50">B37/I37</f>
        <v>0</v>
      </c>
      <c r="K37" s="221">
        <v>1300</v>
      </c>
      <c r="L37" s="131">
        <f aca="true" t="shared" si="18" ref="L37:L50">B37/K37</f>
        <v>0</v>
      </c>
      <c r="M37" s="229">
        <v>1300</v>
      </c>
      <c r="N37" s="131">
        <f aca="true" t="shared" si="19" ref="N37:N50">B37/M37</f>
        <v>0</v>
      </c>
      <c r="O37" s="236">
        <v>1000</v>
      </c>
      <c r="P37" s="131">
        <f aca="true" t="shared" si="20" ref="P37:P50">B37/O37</f>
        <v>0</v>
      </c>
      <c r="Q37" s="229">
        <v>1000</v>
      </c>
      <c r="R37" s="131">
        <f aca="true" t="shared" si="21" ref="R37:R50">B37/Q37</f>
        <v>0</v>
      </c>
      <c r="S37" s="221">
        <v>1000</v>
      </c>
      <c r="T37" s="131">
        <f aca="true" t="shared" si="22" ref="T37:T50">B37/S37</f>
        <v>0</v>
      </c>
      <c r="U37" s="229">
        <v>1000</v>
      </c>
      <c r="V37" s="131">
        <f aca="true" t="shared" si="23" ref="V37:V50">B37/U37</f>
        <v>0</v>
      </c>
      <c r="W37" s="236">
        <v>1000</v>
      </c>
      <c r="X37" s="131">
        <f aca="true" t="shared" si="24" ref="X37:X50">B37/W37</f>
        <v>0</v>
      </c>
      <c r="Y37" s="229">
        <v>1200</v>
      </c>
      <c r="Z37" s="136">
        <f aca="true" t="shared" si="25" ref="Z37:Z50">B37/Y37</f>
        <v>0</v>
      </c>
      <c r="AA37" s="221">
        <v>1200</v>
      </c>
      <c r="AB37" s="131">
        <f aca="true" t="shared" si="26" ref="AB37:AB50">B37/AA37</f>
        <v>0</v>
      </c>
      <c r="AC37" s="229">
        <v>1200</v>
      </c>
      <c r="AD37" s="131">
        <f aca="true" t="shared" si="27" ref="AD37:AD50">B37/AC37</f>
        <v>0</v>
      </c>
    </row>
    <row r="38" spans="1:30" ht="13.5" customHeight="1">
      <c r="A38" s="19" t="s">
        <v>15</v>
      </c>
      <c r="B38" s="263">
        <f>B7*1555/12</f>
        <v>0</v>
      </c>
      <c r="C38" s="158">
        <v>460</v>
      </c>
      <c r="D38" s="21">
        <f t="shared" si="14"/>
        <v>0</v>
      </c>
      <c r="E38" s="158">
        <v>500</v>
      </c>
      <c r="F38" s="22">
        <f t="shared" si="15"/>
        <v>0</v>
      </c>
      <c r="G38" s="181">
        <v>1250</v>
      </c>
      <c r="H38" s="89">
        <f t="shared" si="16"/>
        <v>0</v>
      </c>
      <c r="I38" s="203">
        <v>1250</v>
      </c>
      <c r="J38" s="90">
        <f t="shared" si="17"/>
        <v>0</v>
      </c>
      <c r="K38" s="222">
        <v>1250</v>
      </c>
      <c r="L38" s="59">
        <f t="shared" si="18"/>
        <v>0</v>
      </c>
      <c r="M38" s="230">
        <v>1250</v>
      </c>
      <c r="N38" s="59">
        <f t="shared" si="19"/>
        <v>0</v>
      </c>
      <c r="O38" s="237">
        <v>700</v>
      </c>
      <c r="P38" s="59">
        <f t="shared" si="20"/>
        <v>0</v>
      </c>
      <c r="Q38" s="230">
        <v>700</v>
      </c>
      <c r="R38" s="59">
        <f t="shared" si="21"/>
        <v>0</v>
      </c>
      <c r="S38" s="222">
        <v>700</v>
      </c>
      <c r="T38" s="59">
        <f t="shared" si="22"/>
        <v>0</v>
      </c>
      <c r="U38" s="230">
        <v>700</v>
      </c>
      <c r="V38" s="59">
        <f t="shared" si="23"/>
        <v>0</v>
      </c>
      <c r="W38" s="237">
        <v>700</v>
      </c>
      <c r="X38" s="59">
        <f t="shared" si="24"/>
        <v>0</v>
      </c>
      <c r="Y38" s="230">
        <v>700</v>
      </c>
      <c r="Z38" s="78">
        <f t="shared" si="25"/>
        <v>0</v>
      </c>
      <c r="AA38" s="222">
        <v>700</v>
      </c>
      <c r="AB38" s="59">
        <f t="shared" si="26"/>
        <v>0</v>
      </c>
      <c r="AC38" s="230">
        <v>700</v>
      </c>
      <c r="AD38" s="59">
        <f t="shared" si="27"/>
        <v>0</v>
      </c>
    </row>
    <row r="39" spans="1:30" ht="13.5" customHeight="1">
      <c r="A39" s="20" t="s">
        <v>16</v>
      </c>
      <c r="B39" s="83">
        <f>B7*246/12</f>
        <v>0</v>
      </c>
      <c r="C39" s="159">
        <v>80</v>
      </c>
      <c r="D39" s="23">
        <f t="shared" si="14"/>
        <v>0</v>
      </c>
      <c r="E39" s="159">
        <v>130</v>
      </c>
      <c r="F39" s="24">
        <f t="shared" si="15"/>
        <v>0</v>
      </c>
      <c r="G39" s="182">
        <v>240</v>
      </c>
      <c r="H39" s="91">
        <f t="shared" si="16"/>
        <v>0</v>
      </c>
      <c r="I39" s="204">
        <v>240</v>
      </c>
      <c r="J39" s="92">
        <f t="shared" si="17"/>
        <v>0</v>
      </c>
      <c r="K39" s="217">
        <v>410</v>
      </c>
      <c r="L39" s="81">
        <f t="shared" si="18"/>
        <v>0</v>
      </c>
      <c r="M39" s="198">
        <v>360</v>
      </c>
      <c r="N39" s="81">
        <f t="shared" si="19"/>
        <v>0</v>
      </c>
      <c r="O39" s="176">
        <v>400</v>
      </c>
      <c r="P39" s="81">
        <f t="shared" si="20"/>
        <v>0</v>
      </c>
      <c r="Q39" s="198">
        <v>310</v>
      </c>
      <c r="R39" s="81">
        <f t="shared" si="21"/>
        <v>0</v>
      </c>
      <c r="S39" s="217">
        <v>420</v>
      </c>
      <c r="T39" s="81">
        <f t="shared" si="22"/>
        <v>0</v>
      </c>
      <c r="U39" s="198">
        <v>320</v>
      </c>
      <c r="V39" s="81">
        <f t="shared" si="23"/>
        <v>0</v>
      </c>
      <c r="W39" s="176">
        <v>420</v>
      </c>
      <c r="X39" s="81">
        <f t="shared" si="24"/>
        <v>0</v>
      </c>
      <c r="Y39" s="198">
        <v>320</v>
      </c>
      <c r="Z39" s="82">
        <f t="shared" si="25"/>
        <v>0</v>
      </c>
      <c r="AA39" s="217">
        <v>420</v>
      </c>
      <c r="AB39" s="81">
        <f t="shared" si="26"/>
        <v>0</v>
      </c>
      <c r="AC39" s="198">
        <v>320</v>
      </c>
      <c r="AD39" s="81">
        <f t="shared" si="27"/>
        <v>0</v>
      </c>
    </row>
    <row r="40" spans="1:30" ht="13.5" customHeight="1">
      <c r="A40" s="19" t="s">
        <v>17</v>
      </c>
      <c r="B40" s="75">
        <f>B7*26.9/12</f>
        <v>0</v>
      </c>
      <c r="C40" s="158">
        <v>7</v>
      </c>
      <c r="D40" s="21">
        <f t="shared" si="14"/>
        <v>0</v>
      </c>
      <c r="E40" s="158">
        <v>10</v>
      </c>
      <c r="F40" s="22">
        <f t="shared" si="15"/>
        <v>0</v>
      </c>
      <c r="G40" s="181">
        <v>8</v>
      </c>
      <c r="H40" s="89">
        <f t="shared" si="16"/>
        <v>0</v>
      </c>
      <c r="I40" s="203">
        <v>8</v>
      </c>
      <c r="J40" s="90">
        <f t="shared" si="17"/>
        <v>0</v>
      </c>
      <c r="K40" s="222">
        <v>11</v>
      </c>
      <c r="L40" s="59">
        <f t="shared" si="18"/>
        <v>0</v>
      </c>
      <c r="M40" s="230">
        <v>15</v>
      </c>
      <c r="N40" s="59">
        <f t="shared" si="19"/>
        <v>0</v>
      </c>
      <c r="O40" s="237">
        <v>8</v>
      </c>
      <c r="P40" s="59">
        <f t="shared" si="20"/>
        <v>0</v>
      </c>
      <c r="Q40" s="230">
        <v>18</v>
      </c>
      <c r="R40" s="59">
        <f t="shared" si="21"/>
        <v>0</v>
      </c>
      <c r="S40" s="222">
        <v>8</v>
      </c>
      <c r="T40" s="59">
        <f t="shared" si="22"/>
        <v>0</v>
      </c>
      <c r="U40" s="230">
        <v>18</v>
      </c>
      <c r="V40" s="59">
        <f t="shared" si="23"/>
        <v>0</v>
      </c>
      <c r="W40" s="237">
        <v>8</v>
      </c>
      <c r="X40" s="59">
        <f t="shared" si="24"/>
        <v>0</v>
      </c>
      <c r="Y40" s="230">
        <v>8</v>
      </c>
      <c r="Z40" s="78">
        <f t="shared" si="25"/>
        <v>0</v>
      </c>
      <c r="AA40" s="222">
        <v>8</v>
      </c>
      <c r="AB40" s="59">
        <f t="shared" si="26"/>
        <v>0</v>
      </c>
      <c r="AC40" s="230">
        <v>8</v>
      </c>
      <c r="AD40" s="59">
        <f t="shared" si="27"/>
        <v>0</v>
      </c>
    </row>
    <row r="41" spans="1:30" ht="13.5" customHeight="1">
      <c r="A41" s="20" t="s">
        <v>18</v>
      </c>
      <c r="B41" s="83">
        <f>B7*21.1/12</f>
        <v>0</v>
      </c>
      <c r="C41" s="159">
        <v>3</v>
      </c>
      <c r="D41" s="23">
        <f t="shared" si="14"/>
        <v>0</v>
      </c>
      <c r="E41" s="159">
        <v>5</v>
      </c>
      <c r="F41" s="24">
        <f t="shared" si="15"/>
        <v>0</v>
      </c>
      <c r="G41" s="182">
        <v>8</v>
      </c>
      <c r="H41" s="91">
        <f t="shared" si="16"/>
        <v>0</v>
      </c>
      <c r="I41" s="204">
        <v>8</v>
      </c>
      <c r="J41" s="92">
        <f t="shared" si="17"/>
        <v>0</v>
      </c>
      <c r="K41" s="217">
        <v>11</v>
      </c>
      <c r="L41" s="81">
        <f t="shared" si="18"/>
        <v>0</v>
      </c>
      <c r="M41" s="198">
        <v>9</v>
      </c>
      <c r="N41" s="81">
        <f t="shared" si="19"/>
        <v>0</v>
      </c>
      <c r="O41" s="176">
        <v>11</v>
      </c>
      <c r="P41" s="81">
        <f t="shared" si="20"/>
        <v>0</v>
      </c>
      <c r="Q41" s="198">
        <v>8</v>
      </c>
      <c r="R41" s="81">
        <f t="shared" si="21"/>
        <v>0</v>
      </c>
      <c r="S41" s="217">
        <v>11</v>
      </c>
      <c r="T41" s="81">
        <f t="shared" si="22"/>
        <v>0</v>
      </c>
      <c r="U41" s="198">
        <v>8</v>
      </c>
      <c r="V41" s="81">
        <f t="shared" si="23"/>
        <v>0</v>
      </c>
      <c r="W41" s="176">
        <v>11</v>
      </c>
      <c r="X41" s="81">
        <f t="shared" si="24"/>
        <v>0</v>
      </c>
      <c r="Y41" s="198">
        <v>8</v>
      </c>
      <c r="Z41" s="82">
        <f t="shared" si="25"/>
        <v>0</v>
      </c>
      <c r="AA41" s="217">
        <v>11</v>
      </c>
      <c r="AB41" s="81">
        <f t="shared" si="26"/>
        <v>0</v>
      </c>
      <c r="AC41" s="198">
        <v>8</v>
      </c>
      <c r="AD41" s="81">
        <f t="shared" si="27"/>
        <v>0</v>
      </c>
    </row>
    <row r="42" spans="1:30" ht="13.5" customHeight="1">
      <c r="A42" s="19" t="s">
        <v>19</v>
      </c>
      <c r="B42" s="75">
        <f>B7*3.6/12</f>
        <v>0</v>
      </c>
      <c r="C42" s="160">
        <v>1.2</v>
      </c>
      <c r="D42" s="21">
        <f t="shared" si="14"/>
        <v>0</v>
      </c>
      <c r="E42" s="160">
        <v>1.5</v>
      </c>
      <c r="F42" s="22">
        <f t="shared" si="15"/>
        <v>0</v>
      </c>
      <c r="G42" s="189">
        <v>1.9</v>
      </c>
      <c r="H42" s="89">
        <f t="shared" si="16"/>
        <v>0</v>
      </c>
      <c r="I42" s="197">
        <v>1.6</v>
      </c>
      <c r="J42" s="90">
        <f t="shared" si="17"/>
        <v>0</v>
      </c>
      <c r="K42" s="216">
        <v>2.2</v>
      </c>
      <c r="L42" s="59">
        <f t="shared" si="18"/>
        <v>0</v>
      </c>
      <c r="M42" s="228">
        <v>1.6</v>
      </c>
      <c r="N42" s="59">
        <f t="shared" si="19"/>
        <v>0</v>
      </c>
      <c r="O42" s="175">
        <v>2.3</v>
      </c>
      <c r="P42" s="59">
        <f t="shared" si="20"/>
        <v>0</v>
      </c>
      <c r="Q42" s="228">
        <v>1.8</v>
      </c>
      <c r="R42" s="59">
        <f t="shared" si="21"/>
        <v>0</v>
      </c>
      <c r="S42" s="216">
        <v>2.3</v>
      </c>
      <c r="T42" s="59">
        <f t="shared" si="22"/>
        <v>0</v>
      </c>
      <c r="U42" s="228">
        <v>1.8</v>
      </c>
      <c r="V42" s="59">
        <f t="shared" si="23"/>
        <v>0</v>
      </c>
      <c r="W42" s="175">
        <v>2.3</v>
      </c>
      <c r="X42" s="59">
        <f t="shared" si="24"/>
        <v>0</v>
      </c>
      <c r="Y42" s="228">
        <v>1.8</v>
      </c>
      <c r="Z42" s="78">
        <f t="shared" si="25"/>
        <v>0</v>
      </c>
      <c r="AA42" s="216">
        <v>2.3</v>
      </c>
      <c r="AB42" s="59">
        <f t="shared" si="26"/>
        <v>0</v>
      </c>
      <c r="AC42" s="228">
        <v>1.8</v>
      </c>
      <c r="AD42" s="59">
        <f t="shared" si="27"/>
        <v>0</v>
      </c>
    </row>
    <row r="43" spans="1:30" ht="13.5" customHeight="1">
      <c r="A43" s="20" t="s">
        <v>20</v>
      </c>
      <c r="B43" s="264">
        <f>B7*1900/12</f>
        <v>0</v>
      </c>
      <c r="C43" s="159">
        <v>340</v>
      </c>
      <c r="D43" s="23">
        <f t="shared" si="14"/>
        <v>0</v>
      </c>
      <c r="E43" s="159">
        <v>440</v>
      </c>
      <c r="F43" s="24">
        <f t="shared" si="15"/>
        <v>0</v>
      </c>
      <c r="G43" s="182">
        <v>700</v>
      </c>
      <c r="H43" s="91">
        <f t="shared" si="16"/>
        <v>0</v>
      </c>
      <c r="I43" s="204">
        <v>700</v>
      </c>
      <c r="J43" s="92">
        <f t="shared" si="17"/>
        <v>0</v>
      </c>
      <c r="K43" s="217">
        <v>890</v>
      </c>
      <c r="L43" s="81">
        <f t="shared" si="18"/>
        <v>0</v>
      </c>
      <c r="M43" s="198">
        <v>890</v>
      </c>
      <c r="N43" s="81">
        <f t="shared" si="19"/>
        <v>0</v>
      </c>
      <c r="O43" s="176">
        <v>900</v>
      </c>
      <c r="P43" s="81">
        <f t="shared" si="20"/>
        <v>0</v>
      </c>
      <c r="Q43" s="198">
        <v>900</v>
      </c>
      <c r="R43" s="81">
        <f t="shared" si="21"/>
        <v>0</v>
      </c>
      <c r="S43" s="217">
        <v>900</v>
      </c>
      <c r="T43" s="81">
        <f t="shared" si="22"/>
        <v>0</v>
      </c>
      <c r="U43" s="198">
        <v>900</v>
      </c>
      <c r="V43" s="81">
        <f t="shared" si="23"/>
        <v>0</v>
      </c>
      <c r="W43" s="176">
        <v>900</v>
      </c>
      <c r="X43" s="81">
        <f t="shared" si="24"/>
        <v>0</v>
      </c>
      <c r="Y43" s="198">
        <v>900</v>
      </c>
      <c r="Z43" s="82">
        <f t="shared" si="25"/>
        <v>0</v>
      </c>
      <c r="AA43" s="217">
        <v>900</v>
      </c>
      <c r="AB43" s="81">
        <f t="shared" si="26"/>
        <v>0</v>
      </c>
      <c r="AC43" s="198">
        <v>900</v>
      </c>
      <c r="AD43" s="81">
        <f t="shared" si="27"/>
        <v>0</v>
      </c>
    </row>
    <row r="44" spans="1:30" ht="13.5" customHeight="1">
      <c r="A44" s="19" t="s">
        <v>21</v>
      </c>
      <c r="B44" s="75">
        <f>B7*276/12</f>
        <v>0</v>
      </c>
      <c r="C44" s="158">
        <v>90</v>
      </c>
      <c r="D44" s="21">
        <f t="shared" si="14"/>
        <v>0</v>
      </c>
      <c r="E44" s="158">
        <v>90</v>
      </c>
      <c r="F44" s="22">
        <f t="shared" si="15"/>
        <v>0</v>
      </c>
      <c r="G44" s="181">
        <v>120</v>
      </c>
      <c r="H44" s="89">
        <f t="shared" si="16"/>
        <v>0</v>
      </c>
      <c r="I44" s="203">
        <v>120</v>
      </c>
      <c r="J44" s="90">
        <f t="shared" si="17"/>
        <v>0</v>
      </c>
      <c r="K44" s="222">
        <v>150</v>
      </c>
      <c r="L44" s="59">
        <f t="shared" si="18"/>
        <v>0</v>
      </c>
      <c r="M44" s="230">
        <v>150</v>
      </c>
      <c r="N44" s="59">
        <f t="shared" si="19"/>
        <v>0</v>
      </c>
      <c r="O44" s="237">
        <v>150</v>
      </c>
      <c r="P44" s="59">
        <f t="shared" si="20"/>
        <v>0</v>
      </c>
      <c r="Q44" s="230">
        <v>150</v>
      </c>
      <c r="R44" s="59">
        <f t="shared" si="21"/>
        <v>0</v>
      </c>
      <c r="S44" s="222">
        <v>150</v>
      </c>
      <c r="T44" s="59">
        <f t="shared" si="22"/>
        <v>0</v>
      </c>
      <c r="U44" s="230">
        <v>150</v>
      </c>
      <c r="V44" s="59">
        <f t="shared" si="23"/>
        <v>0</v>
      </c>
      <c r="W44" s="237">
        <v>150</v>
      </c>
      <c r="X44" s="59">
        <f t="shared" si="24"/>
        <v>0</v>
      </c>
      <c r="Y44" s="230">
        <v>150</v>
      </c>
      <c r="Z44" s="78">
        <f t="shared" si="25"/>
        <v>0</v>
      </c>
      <c r="AA44" s="222">
        <v>150</v>
      </c>
      <c r="AB44" s="59">
        <f t="shared" si="26"/>
        <v>0</v>
      </c>
      <c r="AC44" s="230">
        <v>150</v>
      </c>
      <c r="AD44" s="59">
        <f t="shared" si="27"/>
        <v>0</v>
      </c>
    </row>
    <row r="45" spans="1:30" ht="13.5" customHeight="1">
      <c r="A45" s="20" t="s">
        <v>22</v>
      </c>
      <c r="B45" s="83">
        <f>B7*63.4/12</f>
        <v>0</v>
      </c>
      <c r="C45" s="159">
        <v>17</v>
      </c>
      <c r="D45" s="23">
        <f t="shared" si="14"/>
        <v>0</v>
      </c>
      <c r="E45" s="159">
        <v>22</v>
      </c>
      <c r="F45" s="24">
        <f t="shared" si="15"/>
        <v>0</v>
      </c>
      <c r="G45" s="182">
        <v>34</v>
      </c>
      <c r="H45" s="91">
        <f t="shared" si="16"/>
        <v>0</v>
      </c>
      <c r="I45" s="204">
        <v>34</v>
      </c>
      <c r="J45" s="92">
        <f t="shared" si="17"/>
        <v>0</v>
      </c>
      <c r="K45" s="217">
        <v>43</v>
      </c>
      <c r="L45" s="81">
        <f t="shared" si="18"/>
        <v>0</v>
      </c>
      <c r="M45" s="198">
        <v>43</v>
      </c>
      <c r="N45" s="81">
        <f t="shared" si="19"/>
        <v>0</v>
      </c>
      <c r="O45" s="176">
        <v>45</v>
      </c>
      <c r="P45" s="81">
        <f t="shared" si="20"/>
        <v>0</v>
      </c>
      <c r="Q45" s="198">
        <v>45</v>
      </c>
      <c r="R45" s="81">
        <f t="shared" si="21"/>
        <v>0</v>
      </c>
      <c r="S45" s="217">
        <v>45</v>
      </c>
      <c r="T45" s="81">
        <f t="shared" si="22"/>
        <v>0</v>
      </c>
      <c r="U45" s="198">
        <v>45</v>
      </c>
      <c r="V45" s="81">
        <f t="shared" si="23"/>
        <v>0</v>
      </c>
      <c r="W45" s="176">
        <v>45</v>
      </c>
      <c r="X45" s="81">
        <f t="shared" si="24"/>
        <v>0</v>
      </c>
      <c r="Y45" s="198">
        <v>45</v>
      </c>
      <c r="Z45" s="82">
        <f t="shared" si="25"/>
        <v>0</v>
      </c>
      <c r="AA45" s="217">
        <v>45</v>
      </c>
      <c r="AB45" s="81">
        <f t="shared" si="26"/>
        <v>0</v>
      </c>
      <c r="AC45" s="198">
        <v>45</v>
      </c>
      <c r="AD45" s="81">
        <f t="shared" si="27"/>
        <v>0</v>
      </c>
    </row>
    <row r="46" spans="1:30" ht="13.5" customHeight="1">
      <c r="A46" s="19" t="s">
        <v>23</v>
      </c>
      <c r="B46" s="75">
        <f>B7*41.3/12</f>
        <v>0</v>
      </c>
      <c r="C46" s="160">
        <v>11</v>
      </c>
      <c r="D46" s="21">
        <f t="shared" si="14"/>
        <v>0</v>
      </c>
      <c r="E46" s="160">
        <v>15</v>
      </c>
      <c r="F46" s="22">
        <f t="shared" si="15"/>
        <v>0</v>
      </c>
      <c r="G46" s="183">
        <v>25</v>
      </c>
      <c r="H46" s="89">
        <f t="shared" si="16"/>
        <v>0</v>
      </c>
      <c r="I46" s="205">
        <v>21</v>
      </c>
      <c r="J46" s="90">
        <f t="shared" si="17"/>
        <v>0</v>
      </c>
      <c r="K46" s="216">
        <v>35</v>
      </c>
      <c r="L46" s="59">
        <f t="shared" si="18"/>
        <v>0</v>
      </c>
      <c r="M46" s="228">
        <v>24</v>
      </c>
      <c r="N46" s="59">
        <f t="shared" si="19"/>
        <v>0</v>
      </c>
      <c r="O46" s="175">
        <v>35</v>
      </c>
      <c r="P46" s="59">
        <f t="shared" si="20"/>
        <v>0</v>
      </c>
      <c r="Q46" s="228">
        <v>25</v>
      </c>
      <c r="R46" s="59">
        <f t="shared" si="21"/>
        <v>0</v>
      </c>
      <c r="S46" s="216">
        <v>35</v>
      </c>
      <c r="T46" s="59">
        <f t="shared" si="22"/>
        <v>0</v>
      </c>
      <c r="U46" s="228">
        <v>25</v>
      </c>
      <c r="V46" s="59">
        <f t="shared" si="23"/>
        <v>0</v>
      </c>
      <c r="W46" s="175">
        <v>30</v>
      </c>
      <c r="X46" s="59">
        <f t="shared" si="24"/>
        <v>0</v>
      </c>
      <c r="Y46" s="228">
        <v>20</v>
      </c>
      <c r="Z46" s="78">
        <f t="shared" si="25"/>
        <v>0</v>
      </c>
      <c r="AA46" s="216">
        <v>30</v>
      </c>
      <c r="AB46" s="59">
        <f t="shared" si="26"/>
        <v>0</v>
      </c>
      <c r="AC46" s="228">
        <v>20</v>
      </c>
      <c r="AD46" s="59">
        <f t="shared" si="27"/>
        <v>0</v>
      </c>
    </row>
    <row r="47" spans="1:30" ht="13.5" customHeight="1">
      <c r="A47" s="20" t="s">
        <v>24</v>
      </c>
      <c r="B47" s="83">
        <f>B7*76.8/12</f>
        <v>0</v>
      </c>
      <c r="C47" s="161">
        <v>20</v>
      </c>
      <c r="D47" s="120">
        <f t="shared" si="14"/>
        <v>0</v>
      </c>
      <c r="E47" s="161">
        <v>30</v>
      </c>
      <c r="F47" s="122">
        <f t="shared" si="15"/>
        <v>0</v>
      </c>
      <c r="G47" s="182">
        <v>40</v>
      </c>
      <c r="H47" s="91">
        <f t="shared" si="16"/>
        <v>0</v>
      </c>
      <c r="I47" s="204">
        <v>40</v>
      </c>
      <c r="J47" s="92">
        <f t="shared" si="17"/>
        <v>0</v>
      </c>
      <c r="K47" s="217">
        <v>55</v>
      </c>
      <c r="L47" s="81">
        <f t="shared" si="18"/>
        <v>0</v>
      </c>
      <c r="M47" s="198">
        <v>55</v>
      </c>
      <c r="N47" s="81">
        <f t="shared" si="19"/>
        <v>0</v>
      </c>
      <c r="O47" s="176">
        <v>55</v>
      </c>
      <c r="P47" s="81">
        <f t="shared" si="20"/>
        <v>0</v>
      </c>
      <c r="Q47" s="198">
        <v>55</v>
      </c>
      <c r="R47" s="81">
        <f t="shared" si="21"/>
        <v>0</v>
      </c>
      <c r="S47" s="217">
        <v>55</v>
      </c>
      <c r="T47" s="81">
        <f t="shared" si="22"/>
        <v>0</v>
      </c>
      <c r="U47" s="198">
        <v>55</v>
      </c>
      <c r="V47" s="81">
        <f t="shared" si="23"/>
        <v>0</v>
      </c>
      <c r="W47" s="176">
        <v>55</v>
      </c>
      <c r="X47" s="81">
        <f t="shared" si="24"/>
        <v>0</v>
      </c>
      <c r="Y47" s="198">
        <v>55</v>
      </c>
      <c r="Z47" s="82">
        <f t="shared" si="25"/>
        <v>0</v>
      </c>
      <c r="AA47" s="217">
        <v>55</v>
      </c>
      <c r="AB47" s="81">
        <f t="shared" si="26"/>
        <v>0</v>
      </c>
      <c r="AC47" s="198">
        <v>55</v>
      </c>
      <c r="AD47" s="81">
        <f t="shared" si="27"/>
        <v>0</v>
      </c>
    </row>
    <row r="48" spans="1:30" ht="13.5" customHeight="1">
      <c r="A48" s="19" t="s">
        <v>25</v>
      </c>
      <c r="B48" s="262">
        <f>B7*1114/12</f>
        <v>0</v>
      </c>
      <c r="C48" s="162">
        <v>800</v>
      </c>
      <c r="D48" s="30">
        <f t="shared" si="14"/>
        <v>0</v>
      </c>
      <c r="E48" s="162">
        <v>1000</v>
      </c>
      <c r="F48" s="31">
        <f t="shared" si="15"/>
        <v>0</v>
      </c>
      <c r="G48" s="183">
        <v>1200</v>
      </c>
      <c r="H48" s="89">
        <f t="shared" si="16"/>
        <v>0</v>
      </c>
      <c r="I48" s="205">
        <v>1200</v>
      </c>
      <c r="J48" s="90">
        <f t="shared" si="17"/>
        <v>0</v>
      </c>
      <c r="K48" s="216">
        <v>1500</v>
      </c>
      <c r="L48" s="59">
        <f t="shared" si="18"/>
        <v>0</v>
      </c>
      <c r="M48" s="228">
        <v>1500</v>
      </c>
      <c r="N48" s="59">
        <f t="shared" si="19"/>
        <v>0</v>
      </c>
      <c r="O48" s="175">
        <v>1500</v>
      </c>
      <c r="P48" s="59">
        <f t="shared" si="20"/>
        <v>0</v>
      </c>
      <c r="Q48" s="228">
        <v>1500</v>
      </c>
      <c r="R48" s="59">
        <f t="shared" si="21"/>
        <v>0</v>
      </c>
      <c r="S48" s="216">
        <v>1500</v>
      </c>
      <c r="T48" s="59">
        <f t="shared" si="22"/>
        <v>0</v>
      </c>
      <c r="U48" s="228">
        <v>1500</v>
      </c>
      <c r="V48" s="59">
        <f t="shared" si="23"/>
        <v>0</v>
      </c>
      <c r="W48" s="175">
        <v>1300</v>
      </c>
      <c r="X48" s="59">
        <f t="shared" si="24"/>
        <v>0</v>
      </c>
      <c r="Y48" s="228">
        <v>1300</v>
      </c>
      <c r="Z48" s="78">
        <f t="shared" si="25"/>
        <v>0</v>
      </c>
      <c r="AA48" s="216">
        <v>1200</v>
      </c>
      <c r="AB48" s="59">
        <f t="shared" si="26"/>
        <v>0</v>
      </c>
      <c r="AC48" s="228">
        <v>1200</v>
      </c>
      <c r="AD48" s="59">
        <f t="shared" si="27"/>
        <v>0</v>
      </c>
    </row>
    <row r="49" spans="1:30" ht="13.5" customHeight="1">
      <c r="A49" s="27" t="s">
        <v>26</v>
      </c>
      <c r="B49" s="265">
        <f>B7*1613/12</f>
        <v>0</v>
      </c>
      <c r="C49" s="163">
        <v>2000</v>
      </c>
      <c r="D49" s="29">
        <f t="shared" si="14"/>
        <v>0</v>
      </c>
      <c r="E49" s="163">
        <v>2300</v>
      </c>
      <c r="F49" s="28">
        <f t="shared" si="15"/>
        <v>0</v>
      </c>
      <c r="G49" s="186">
        <v>2500</v>
      </c>
      <c r="H49" s="91">
        <f t="shared" si="16"/>
        <v>0</v>
      </c>
      <c r="I49" s="208">
        <v>2300</v>
      </c>
      <c r="J49" s="92">
        <f t="shared" si="17"/>
        <v>0</v>
      </c>
      <c r="K49" s="223">
        <v>3000</v>
      </c>
      <c r="L49" s="81">
        <f t="shared" si="18"/>
        <v>0</v>
      </c>
      <c r="M49" s="231">
        <v>2300</v>
      </c>
      <c r="N49" s="81">
        <f t="shared" si="19"/>
        <v>0</v>
      </c>
      <c r="O49" s="238">
        <v>3400</v>
      </c>
      <c r="P49" s="81">
        <f t="shared" si="20"/>
        <v>0</v>
      </c>
      <c r="Q49" s="231">
        <v>2600</v>
      </c>
      <c r="R49" s="81">
        <f t="shared" si="21"/>
        <v>0</v>
      </c>
      <c r="S49" s="223">
        <v>3400</v>
      </c>
      <c r="T49" s="81">
        <f t="shared" si="22"/>
        <v>0</v>
      </c>
      <c r="U49" s="231">
        <v>2600</v>
      </c>
      <c r="V49" s="81">
        <f t="shared" si="23"/>
        <v>0</v>
      </c>
      <c r="W49" s="238">
        <v>3400</v>
      </c>
      <c r="X49" s="81">
        <f t="shared" si="24"/>
        <v>0</v>
      </c>
      <c r="Y49" s="231">
        <v>2600</v>
      </c>
      <c r="Z49" s="82">
        <f t="shared" si="25"/>
        <v>0</v>
      </c>
      <c r="AA49" s="223">
        <v>3400</v>
      </c>
      <c r="AB49" s="81">
        <f t="shared" si="26"/>
        <v>0</v>
      </c>
      <c r="AC49" s="231">
        <v>2600</v>
      </c>
      <c r="AD49" s="81">
        <f t="shared" si="27"/>
        <v>0</v>
      </c>
    </row>
    <row r="50" spans="1:30" ht="13.5" customHeight="1" thickBot="1">
      <c r="A50" s="32" t="s">
        <v>27</v>
      </c>
      <c r="B50" s="266">
        <f>B7*864/12</f>
        <v>0</v>
      </c>
      <c r="C50" s="164">
        <v>1500</v>
      </c>
      <c r="D50" s="33">
        <f t="shared" si="14"/>
        <v>0</v>
      </c>
      <c r="E50" s="164">
        <v>1900</v>
      </c>
      <c r="F50" s="34">
        <f t="shared" si="15"/>
        <v>0</v>
      </c>
      <c r="G50" s="190">
        <v>2300</v>
      </c>
      <c r="H50" s="93">
        <f t="shared" si="16"/>
        <v>0</v>
      </c>
      <c r="I50" s="211">
        <v>2300</v>
      </c>
      <c r="J50" s="94">
        <f t="shared" si="17"/>
        <v>0</v>
      </c>
      <c r="K50" s="226">
        <v>2300</v>
      </c>
      <c r="L50" s="95">
        <f t="shared" si="18"/>
        <v>0</v>
      </c>
      <c r="M50" s="233">
        <v>2300</v>
      </c>
      <c r="N50" s="95">
        <f t="shared" si="19"/>
        <v>0</v>
      </c>
      <c r="O50" s="240">
        <v>2300</v>
      </c>
      <c r="P50" s="95">
        <f t="shared" si="20"/>
        <v>0</v>
      </c>
      <c r="Q50" s="233">
        <v>2300</v>
      </c>
      <c r="R50" s="95">
        <f t="shared" si="21"/>
        <v>0</v>
      </c>
      <c r="S50" s="226">
        <v>2300</v>
      </c>
      <c r="T50" s="95">
        <f t="shared" si="22"/>
        <v>0</v>
      </c>
      <c r="U50" s="233">
        <v>2300</v>
      </c>
      <c r="V50" s="95">
        <f t="shared" si="23"/>
        <v>0</v>
      </c>
      <c r="W50" s="240">
        <v>2000</v>
      </c>
      <c r="X50" s="95">
        <f t="shared" si="24"/>
        <v>0</v>
      </c>
      <c r="Y50" s="233">
        <v>2000</v>
      </c>
      <c r="Z50" s="96">
        <f t="shared" si="25"/>
        <v>0</v>
      </c>
      <c r="AA50" s="226">
        <v>1800</v>
      </c>
      <c r="AB50" s="95">
        <f t="shared" si="26"/>
        <v>0</v>
      </c>
      <c r="AC50" s="233">
        <v>1800</v>
      </c>
      <c r="AD50" s="95">
        <f t="shared" si="27"/>
        <v>0</v>
      </c>
    </row>
    <row r="51" spans="1:29" s="105" customFormat="1" ht="12" customHeight="1">
      <c r="A51" s="256" t="s">
        <v>80</v>
      </c>
      <c r="B51" s="102"/>
      <c r="C51" s="165"/>
      <c r="D51" s="103"/>
      <c r="E51" s="165"/>
      <c r="F51" s="103"/>
      <c r="G51" s="191"/>
      <c r="H51" s="104"/>
      <c r="I51" s="191"/>
      <c r="J51" s="104"/>
      <c r="K51" s="169"/>
      <c r="M51" s="169"/>
      <c r="N51" s="106"/>
      <c r="O51" s="169"/>
      <c r="Q51" s="169"/>
      <c r="S51" s="169"/>
      <c r="U51" s="169"/>
      <c r="W51" s="169"/>
      <c r="Y51" s="169"/>
      <c r="AA51" s="169"/>
      <c r="AC51" s="169"/>
    </row>
    <row r="52" spans="1:29" s="115" customFormat="1" ht="16.5" customHeight="1">
      <c r="A52" s="257" t="s">
        <v>81</v>
      </c>
      <c r="C52" s="166"/>
      <c r="E52" s="166"/>
      <c r="G52" s="166"/>
      <c r="I52" s="166"/>
      <c r="K52" s="166"/>
      <c r="M52" s="166"/>
      <c r="O52" s="166"/>
      <c r="Q52" s="166"/>
      <c r="S52" s="166"/>
      <c r="U52" s="166"/>
      <c r="W52" s="166"/>
      <c r="Y52" s="166"/>
      <c r="AA52" s="166"/>
      <c r="AC52" s="166"/>
    </row>
    <row r="53" spans="1:29" s="115" customFormat="1" ht="13.5" customHeight="1">
      <c r="A53" s="257" t="s">
        <v>74</v>
      </c>
      <c r="C53" s="166"/>
      <c r="E53" s="166"/>
      <c r="G53" s="166"/>
      <c r="I53" s="166"/>
      <c r="K53" s="166"/>
      <c r="M53" s="166"/>
      <c r="O53" s="166"/>
      <c r="Q53" s="166"/>
      <c r="S53" s="166"/>
      <c r="U53" s="166"/>
      <c r="W53" s="166"/>
      <c r="Y53" s="166"/>
      <c r="AA53" s="166"/>
      <c r="AC53" s="166"/>
    </row>
    <row r="54" spans="1:29" s="115" customFormat="1" ht="9" customHeight="1">
      <c r="A54" s="257"/>
      <c r="C54" s="166"/>
      <c r="E54" s="166"/>
      <c r="G54" s="166"/>
      <c r="I54" s="166"/>
      <c r="K54" s="166"/>
      <c r="M54" s="166"/>
      <c r="O54" s="166"/>
      <c r="Q54" s="166"/>
      <c r="S54" s="166"/>
      <c r="U54" s="166"/>
      <c r="W54" s="166"/>
      <c r="Y54" s="166"/>
      <c r="AA54" s="166"/>
      <c r="AC54" s="166"/>
    </row>
    <row r="55" spans="1:29" s="138" customFormat="1" ht="12.75" customHeight="1">
      <c r="A55" s="258" t="s">
        <v>77</v>
      </c>
      <c r="C55" s="167"/>
      <c r="E55" s="167"/>
      <c r="G55" s="167"/>
      <c r="I55" s="167"/>
      <c r="K55" s="167"/>
      <c r="M55" s="167"/>
      <c r="O55" s="167"/>
      <c r="Q55" s="167"/>
      <c r="S55" s="167"/>
      <c r="U55" s="167"/>
      <c r="W55" s="167"/>
      <c r="Y55" s="167"/>
      <c r="AA55" s="167"/>
      <c r="AC55" s="167"/>
    </row>
    <row r="56" spans="1:29" s="107" customFormat="1" ht="9" customHeight="1">
      <c r="A56" s="108"/>
      <c r="C56" s="169"/>
      <c r="E56" s="169"/>
      <c r="G56" s="169"/>
      <c r="I56" s="169"/>
      <c r="K56" s="169"/>
      <c r="M56" s="169"/>
      <c r="O56" s="169"/>
      <c r="Q56" s="169"/>
      <c r="S56" s="169"/>
      <c r="U56" s="169"/>
      <c r="W56" s="169"/>
      <c r="Y56" s="169"/>
      <c r="AA56" s="169"/>
      <c r="AC56" s="169"/>
    </row>
    <row r="57" spans="1:29" s="114" customFormat="1" ht="15" customHeight="1">
      <c r="A57" s="254" t="s">
        <v>78</v>
      </c>
      <c r="C57" s="168"/>
      <c r="E57" s="168"/>
      <c r="G57" s="168"/>
      <c r="I57" s="168"/>
      <c r="K57" s="168"/>
      <c r="M57" s="168"/>
      <c r="O57" s="168"/>
      <c r="Q57" s="168"/>
      <c r="S57" s="168"/>
      <c r="U57" s="168"/>
      <c r="W57" s="168"/>
      <c r="Y57" s="168"/>
      <c r="AA57" s="168"/>
      <c r="AC57" s="168"/>
    </row>
    <row r="58" ht="12.75">
      <c r="A58" s="255" t="s">
        <v>79</v>
      </c>
    </row>
    <row r="62" ht="12.75">
      <c r="C62" s="253"/>
    </row>
    <row r="63" ht="12.75">
      <c r="C63" s="170"/>
    </row>
  </sheetData>
  <sheetProtection password="C0A5" sheet="1"/>
  <mergeCells count="33">
    <mergeCell ref="C8:C10"/>
    <mergeCell ref="D8:D10"/>
    <mergeCell ref="E8:E10"/>
    <mergeCell ref="J8:J10"/>
    <mergeCell ref="K8:K10"/>
    <mergeCell ref="AB8:AB10"/>
    <mergeCell ref="I8:I10"/>
    <mergeCell ref="A3:F3"/>
    <mergeCell ref="A1:F2"/>
    <mergeCell ref="P8:P10"/>
    <mergeCell ref="Q8:Q10"/>
    <mergeCell ref="G8:G10"/>
    <mergeCell ref="M8:M10"/>
    <mergeCell ref="C7:H7"/>
    <mergeCell ref="H8:H10"/>
    <mergeCell ref="L8:L10"/>
    <mergeCell ref="F8:F10"/>
    <mergeCell ref="A36:B36"/>
    <mergeCell ref="Z8:Z10"/>
    <mergeCell ref="AA8:AA10"/>
    <mergeCell ref="N8:N10"/>
    <mergeCell ref="O8:O10"/>
    <mergeCell ref="AD8:AD10"/>
    <mergeCell ref="A20:B20"/>
    <mergeCell ref="W8:W10"/>
    <mergeCell ref="X8:X10"/>
    <mergeCell ref="T8:T10"/>
    <mergeCell ref="AC8:AC10"/>
    <mergeCell ref="R8:R10"/>
    <mergeCell ref="Y8:Y10"/>
    <mergeCell ref="S8:S10"/>
    <mergeCell ref="V8:V10"/>
    <mergeCell ref="U8:U10"/>
  </mergeCells>
  <printOptions/>
  <pageMargins left="0.25" right="0.25" top="0.25" bottom="0.25" header="0" footer="0"/>
  <pageSetup horizontalDpi="300" verticalDpi="300" orientation="portrait" scale="85" r:id="rId2"/>
  <colBreaks count="1" manualBreakCount="1">
    <brk id="6" max="65535" man="1"/>
  </colBreaks>
  <ignoredErrors>
    <ignoredError sqref="B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North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msavko</dc:creator>
  <cp:keywords/>
  <dc:description/>
  <cp:lastModifiedBy>POWERS Rachel</cp:lastModifiedBy>
  <cp:lastPrinted>2018-06-08T15:41:20Z</cp:lastPrinted>
  <dcterms:created xsi:type="dcterms:W3CDTF">2007-01-05T19:49:04Z</dcterms:created>
  <dcterms:modified xsi:type="dcterms:W3CDTF">2023-02-17T16:24:10Z</dcterms:modified>
  <cp:category/>
  <cp:version/>
  <cp:contentType/>
  <cp:contentStatus/>
</cp:coreProperties>
</file>