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obriensa\OneDrive - Danone\NLC\Metabolics\"/>
    </mc:Choice>
  </mc:AlternateContent>
  <xr:revisionPtr revIDLastSave="0" documentId="13_ncr:1_{93F2E0ED-0A4F-448D-B533-BE316FB5D826}" xr6:coauthVersionLast="47" xr6:coauthVersionMax="47" xr10:uidLastSave="{00000000-0000-0000-0000-000000000000}"/>
  <bookViews>
    <workbookView xWindow="-25320" yWindow="285" windowWidth="25440" windowHeight="15540" xr2:uid="{3483EBB3-ADAF-4F65-A78F-6CB57F01325E}"/>
  </bookViews>
  <sheets>
    <sheet name="Children &amp; Adults DRIs" sheetId="2" r:id="rId1"/>
    <sheet name="Pregnancy &amp; Lactation DRI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V22" i="2" s="1"/>
  <c r="B46" i="2"/>
  <c r="V46" i="2" s="1"/>
  <c r="B45" i="2"/>
  <c r="AB45" i="2" s="1"/>
  <c r="B44" i="2"/>
  <c r="V44" i="2" s="1"/>
  <c r="B43" i="2"/>
  <c r="AB43" i="2" s="1"/>
  <c r="B42" i="2"/>
  <c r="B41" i="2"/>
  <c r="AB41" i="2" s="1"/>
  <c r="B40" i="2"/>
  <c r="B39" i="2"/>
  <c r="AB39" i="2" s="1"/>
  <c r="B38" i="2"/>
  <c r="X38" i="2" s="1"/>
  <c r="B37" i="2"/>
  <c r="AB37" i="2" s="1"/>
  <c r="B36" i="2"/>
  <c r="V36" i="2" s="1"/>
  <c r="B35" i="2"/>
  <c r="AB35" i="2" s="1"/>
  <c r="B34" i="2"/>
  <c r="AB34" i="2" s="1"/>
  <c r="B33" i="2"/>
  <c r="AB33" i="2" s="1"/>
  <c r="B29" i="2"/>
  <c r="B28" i="2"/>
  <c r="V28" i="2" s="1"/>
  <c r="B27" i="2"/>
  <c r="N27" i="2" s="1"/>
  <c r="B26" i="2"/>
  <c r="V26" i="2" s="1"/>
  <c r="B25" i="2"/>
  <c r="B24" i="2"/>
  <c r="V24" i="2" s="1"/>
  <c r="B23" i="2"/>
  <c r="B21" i="2"/>
  <c r="B20" i="2"/>
  <c r="V20" i="2" s="1"/>
  <c r="B19" i="2"/>
  <c r="L19" i="2" s="1"/>
  <c r="B18" i="2"/>
  <c r="P18" i="2" s="1"/>
  <c r="B17" i="2"/>
  <c r="T17" i="2" s="1"/>
  <c r="B16" i="2"/>
  <c r="V16" i="2" s="1"/>
  <c r="B15" i="2"/>
  <c r="P15" i="2" s="1"/>
  <c r="B11" i="2"/>
  <c r="AB11" i="2" s="1"/>
  <c r="B10" i="2"/>
  <c r="B9" i="2"/>
  <c r="F9" i="2" s="1"/>
  <c r="B8" i="2"/>
  <c r="B6" i="2"/>
  <c r="B7" i="2" s="1"/>
  <c r="B47" i="1"/>
  <c r="B46" i="1"/>
  <c r="B45" i="1"/>
  <c r="J45" i="1" s="1"/>
  <c r="B44" i="1"/>
  <c r="N44" i="1" s="1"/>
  <c r="B43" i="1"/>
  <c r="B42" i="1"/>
  <c r="B41" i="1"/>
  <c r="B40" i="1"/>
  <c r="B39" i="1"/>
  <c r="H39" i="1" s="1"/>
  <c r="B38" i="1"/>
  <c r="B37" i="1"/>
  <c r="B36" i="1"/>
  <c r="N36" i="1" s="1"/>
  <c r="B35" i="1"/>
  <c r="H35" i="1" s="1"/>
  <c r="B34" i="1"/>
  <c r="B30" i="1"/>
  <c r="B29" i="1"/>
  <c r="B28" i="1"/>
  <c r="B27" i="1"/>
  <c r="B26" i="1"/>
  <c r="B25" i="1"/>
  <c r="B24" i="1"/>
  <c r="B23" i="1"/>
  <c r="B22" i="1"/>
  <c r="B21" i="1"/>
  <c r="N21" i="1" s="1"/>
  <c r="B20" i="1"/>
  <c r="H20" i="1" s="1"/>
  <c r="B19" i="1"/>
  <c r="B18" i="1"/>
  <c r="B17" i="1"/>
  <c r="B16" i="1"/>
  <c r="B12" i="1"/>
  <c r="B11" i="1"/>
  <c r="B9" i="1"/>
  <c r="B7" i="1"/>
  <c r="B8" i="1" s="1"/>
  <c r="B10" i="1"/>
  <c r="N10" i="1" s="1"/>
  <c r="N11" i="2" l="1"/>
  <c r="J28" i="2"/>
  <c r="L28" i="2"/>
  <c r="P28" i="2"/>
  <c r="L9" i="2"/>
  <c r="J15" i="2"/>
  <c r="N9" i="2"/>
  <c r="D20" i="2"/>
  <c r="Z9" i="2"/>
  <c r="N16" i="2"/>
  <c r="Z16" i="2"/>
  <c r="Z26" i="2"/>
  <c r="L26" i="2"/>
  <c r="J20" i="2"/>
  <c r="P26" i="2"/>
  <c r="Z28" i="2"/>
  <c r="T11" i="2"/>
  <c r="D28" i="2"/>
  <c r="J24" i="2"/>
  <c r="D44" i="2"/>
  <c r="J22" i="2"/>
  <c r="R24" i="2"/>
  <c r="R26" i="2"/>
  <c r="J41" i="2"/>
  <c r="F44" i="2"/>
  <c r="H44" i="2"/>
  <c r="N15" i="2"/>
  <c r="D18" i="2"/>
  <c r="F20" i="2"/>
  <c r="X22" i="2"/>
  <c r="AB26" i="2"/>
  <c r="R28" i="2"/>
  <c r="J39" i="2"/>
  <c r="AB44" i="2"/>
  <c r="R41" i="2"/>
  <c r="J18" i="2"/>
  <c r="T39" i="2"/>
  <c r="F11" i="2"/>
  <c r="AB18" i="2"/>
  <c r="Z20" i="2"/>
  <c r="L23" i="2"/>
  <c r="D26" i="2"/>
  <c r="AB28" i="2"/>
  <c r="J37" i="2"/>
  <c r="J45" i="2"/>
  <c r="D22" i="2"/>
  <c r="P22" i="2"/>
  <c r="H11" i="2"/>
  <c r="J16" i="2"/>
  <c r="T23" i="2"/>
  <c r="J26" i="2"/>
  <c r="T37" i="2"/>
  <c r="L43" i="2"/>
  <c r="R45" i="2"/>
  <c r="AB38" i="2"/>
  <c r="F46" i="2"/>
  <c r="V9" i="2"/>
  <c r="R11" i="2"/>
  <c r="AB16" i="2"/>
  <c r="N18" i="2"/>
  <c r="T19" i="2"/>
  <c r="P20" i="2"/>
  <c r="R22" i="2"/>
  <c r="J33" i="2"/>
  <c r="D34" i="2"/>
  <c r="J35" i="2"/>
  <c r="D38" i="2"/>
  <c r="F40" i="2"/>
  <c r="T41" i="2"/>
  <c r="R43" i="2"/>
  <c r="P44" i="2"/>
  <c r="L45" i="2"/>
  <c r="H46" i="2"/>
  <c r="P46" i="2"/>
  <c r="L35" i="2"/>
  <c r="V11" i="2"/>
  <c r="V15" i="2"/>
  <c r="R17" i="2"/>
  <c r="R18" i="2"/>
  <c r="F22" i="2"/>
  <c r="Z22" i="2"/>
  <c r="D24" i="2"/>
  <c r="X24" i="2"/>
  <c r="F26" i="2"/>
  <c r="T26" i="2"/>
  <c r="F28" i="2"/>
  <c r="T28" i="2"/>
  <c r="N33" i="2"/>
  <c r="P34" i="2"/>
  <c r="R35" i="2"/>
  <c r="L37" i="2"/>
  <c r="N38" i="2"/>
  <c r="L39" i="2"/>
  <c r="T45" i="2"/>
  <c r="H34" i="2"/>
  <c r="H38" i="2"/>
  <c r="Z11" i="2"/>
  <c r="X18" i="2"/>
  <c r="R20" i="2"/>
  <c r="H22" i="2"/>
  <c r="AB22" i="2"/>
  <c r="F24" i="2"/>
  <c r="Z24" i="2"/>
  <c r="H26" i="2"/>
  <c r="X26" i="2"/>
  <c r="H28" i="2"/>
  <c r="X28" i="2"/>
  <c r="R33" i="2"/>
  <c r="T35" i="2"/>
  <c r="R37" i="2"/>
  <c r="P38" i="2"/>
  <c r="R39" i="2"/>
  <c r="Z40" i="2"/>
  <c r="V41" i="2"/>
  <c r="X44" i="2"/>
  <c r="L33" i="2"/>
  <c r="T43" i="2"/>
  <c r="Z18" i="2"/>
  <c r="X20" i="2"/>
  <c r="H24" i="2"/>
  <c r="AB24" i="2"/>
  <c r="T33" i="2"/>
  <c r="Z44" i="2"/>
  <c r="X46" i="2"/>
  <c r="X34" i="2"/>
  <c r="Z46" i="2"/>
  <c r="J11" i="2"/>
  <c r="L15" i="2"/>
  <c r="P16" i="2"/>
  <c r="H18" i="2"/>
  <c r="H20" i="2"/>
  <c r="AB20" i="2"/>
  <c r="N23" i="2"/>
  <c r="P24" i="2"/>
  <c r="L41" i="2"/>
  <c r="J43" i="2"/>
  <c r="D46" i="2"/>
  <c r="AB46" i="2"/>
  <c r="R21" i="2"/>
  <c r="J21" i="2"/>
  <c r="AB21" i="2"/>
  <c r="H21" i="2"/>
  <c r="X21" i="2"/>
  <c r="Z21" i="2"/>
  <c r="F21" i="2"/>
  <c r="D21" i="2"/>
  <c r="P21" i="2"/>
  <c r="L21" i="2"/>
  <c r="D42" i="2"/>
  <c r="R25" i="2"/>
  <c r="J25" i="2"/>
  <c r="AB25" i="2"/>
  <c r="H25" i="2"/>
  <c r="X25" i="2"/>
  <c r="Z25" i="2"/>
  <c r="F25" i="2"/>
  <c r="P25" i="2"/>
  <c r="D25" i="2"/>
  <c r="V25" i="2"/>
  <c r="L27" i="2"/>
  <c r="F36" i="2"/>
  <c r="Z36" i="2"/>
  <c r="R40" i="2"/>
  <c r="T40" i="2"/>
  <c r="L40" i="2"/>
  <c r="J40" i="2"/>
  <c r="V40" i="2"/>
  <c r="F42" i="2"/>
  <c r="Z42" i="2"/>
  <c r="X9" i="2"/>
  <c r="L11" i="2"/>
  <c r="X11" i="2"/>
  <c r="X15" i="2"/>
  <c r="J17" i="2"/>
  <c r="R19" i="2"/>
  <c r="J19" i="2"/>
  <c r="AB19" i="2"/>
  <c r="H19" i="2"/>
  <c r="P19" i="2"/>
  <c r="Z19" i="2"/>
  <c r="F19" i="2"/>
  <c r="X19" i="2"/>
  <c r="D19" i="2"/>
  <c r="V19" i="2"/>
  <c r="L25" i="2"/>
  <c r="T34" i="2"/>
  <c r="L34" i="2"/>
  <c r="R34" i="2"/>
  <c r="J34" i="2"/>
  <c r="V34" i="2"/>
  <c r="H36" i="2"/>
  <c r="AB36" i="2"/>
  <c r="D40" i="2"/>
  <c r="X40" i="2"/>
  <c r="H42" i="2"/>
  <c r="AB42" i="2"/>
  <c r="P9" i="2"/>
  <c r="P11" i="2"/>
  <c r="D16" i="2"/>
  <c r="R16" i="2"/>
  <c r="L18" i="2"/>
  <c r="T18" i="2"/>
  <c r="T21" i="2"/>
  <c r="R23" i="2"/>
  <c r="J23" i="2"/>
  <c r="AB23" i="2"/>
  <c r="H23" i="2"/>
  <c r="X23" i="2"/>
  <c r="Z23" i="2"/>
  <c r="F23" i="2"/>
  <c r="D23" i="2"/>
  <c r="P23" i="2"/>
  <c r="V23" i="2"/>
  <c r="F34" i="2"/>
  <c r="Z34" i="2"/>
  <c r="P36" i="2"/>
  <c r="T38" i="2"/>
  <c r="L38" i="2"/>
  <c r="R38" i="2"/>
  <c r="J38" i="2"/>
  <c r="V38" i="2"/>
  <c r="H40" i="2"/>
  <c r="AB40" i="2"/>
  <c r="P42" i="2"/>
  <c r="V21" i="2"/>
  <c r="R27" i="2"/>
  <c r="J27" i="2"/>
  <c r="AB27" i="2"/>
  <c r="H27" i="2"/>
  <c r="P27" i="2"/>
  <c r="Z27" i="2"/>
  <c r="F27" i="2"/>
  <c r="X27" i="2"/>
  <c r="D27" i="2"/>
  <c r="X36" i="2"/>
  <c r="AB17" i="2"/>
  <c r="H17" i="2"/>
  <c r="D17" i="2"/>
  <c r="Z17" i="2"/>
  <c r="F17" i="2"/>
  <c r="X17" i="2"/>
  <c r="P17" i="2"/>
  <c r="L17" i="2"/>
  <c r="N21" i="2"/>
  <c r="N36" i="2"/>
  <c r="AB15" i="2"/>
  <c r="H15" i="2"/>
  <c r="Z15" i="2"/>
  <c r="F15" i="2"/>
  <c r="R15" i="2"/>
  <c r="N25" i="2"/>
  <c r="T27" i="2"/>
  <c r="N40" i="2"/>
  <c r="V27" i="2"/>
  <c r="D36" i="2"/>
  <c r="T16" i="2"/>
  <c r="L16" i="2"/>
  <c r="V17" i="2"/>
  <c r="N42" i="2"/>
  <c r="R9" i="2"/>
  <c r="J9" i="2"/>
  <c r="AB9" i="2"/>
  <c r="H9" i="2"/>
  <c r="F16" i="2"/>
  <c r="D9" i="2"/>
  <c r="T9" i="2"/>
  <c r="D11" i="2"/>
  <c r="D15" i="2"/>
  <c r="T15" i="2"/>
  <c r="H16" i="2"/>
  <c r="X16" i="2"/>
  <c r="N17" i="2"/>
  <c r="F18" i="2"/>
  <c r="V18" i="2"/>
  <c r="N19" i="2"/>
  <c r="T25" i="2"/>
  <c r="N34" i="2"/>
  <c r="F38" i="2"/>
  <c r="Z38" i="2"/>
  <c r="P40" i="2"/>
  <c r="T36" i="2"/>
  <c r="L36" i="2"/>
  <c r="R36" i="2"/>
  <c r="J36" i="2"/>
  <c r="T42" i="2"/>
  <c r="L42" i="2"/>
  <c r="R42" i="2"/>
  <c r="J42" i="2"/>
  <c r="V42" i="2"/>
  <c r="X42" i="2"/>
  <c r="L20" i="2"/>
  <c r="L22" i="2"/>
  <c r="L24" i="2"/>
  <c r="V33" i="2"/>
  <c r="N35" i="2"/>
  <c r="V35" i="2"/>
  <c r="N37" i="2"/>
  <c r="V37" i="2"/>
  <c r="N39" i="2"/>
  <c r="V39" i="2"/>
  <c r="N41" i="2"/>
  <c r="N43" i="2"/>
  <c r="V43" i="2"/>
  <c r="J44" i="2"/>
  <c r="R44" i="2"/>
  <c r="N45" i="2"/>
  <c r="V45" i="2"/>
  <c r="J46" i="2"/>
  <c r="R46" i="2"/>
  <c r="D33" i="2"/>
  <c r="P33" i="2"/>
  <c r="X33" i="2"/>
  <c r="D35" i="2"/>
  <c r="P35" i="2"/>
  <c r="X35" i="2"/>
  <c r="D37" i="2"/>
  <c r="P37" i="2"/>
  <c r="X37" i="2"/>
  <c r="D39" i="2"/>
  <c r="P39" i="2"/>
  <c r="X39" i="2"/>
  <c r="D41" i="2"/>
  <c r="P41" i="2"/>
  <c r="X41" i="2"/>
  <c r="D43" i="2"/>
  <c r="P43" i="2"/>
  <c r="X43" i="2"/>
  <c r="L44" i="2"/>
  <c r="T44" i="2"/>
  <c r="D45" i="2"/>
  <c r="P45" i="2"/>
  <c r="X45" i="2"/>
  <c r="L46" i="2"/>
  <c r="T46" i="2"/>
  <c r="T20" i="2"/>
  <c r="T22" i="2"/>
  <c r="T24" i="2"/>
  <c r="F33" i="2"/>
  <c r="Z33" i="2"/>
  <c r="F35" i="2"/>
  <c r="Z35" i="2"/>
  <c r="F37" i="2"/>
  <c r="Z37" i="2"/>
  <c r="F39" i="2"/>
  <c r="Z39" i="2"/>
  <c r="F41" i="2"/>
  <c r="Z41" i="2"/>
  <c r="F43" i="2"/>
  <c r="Z43" i="2"/>
  <c r="F45" i="2"/>
  <c r="Z45" i="2"/>
  <c r="N20" i="2"/>
  <c r="N22" i="2"/>
  <c r="N24" i="2"/>
  <c r="N26" i="2"/>
  <c r="N28" i="2"/>
  <c r="H33" i="2"/>
  <c r="H35" i="2"/>
  <c r="H37" i="2"/>
  <c r="H39" i="2"/>
  <c r="H41" i="2"/>
  <c r="H43" i="2"/>
  <c r="H45" i="2"/>
  <c r="N44" i="2"/>
  <c r="N46" i="2"/>
  <c r="N29" i="1"/>
  <c r="L29" i="1"/>
  <c r="D44" i="1"/>
  <c r="D25" i="1"/>
  <c r="L40" i="1"/>
  <c r="D16" i="1"/>
  <c r="D47" i="1"/>
  <c r="H42" i="1"/>
  <c r="H44" i="1"/>
  <c r="D40" i="1"/>
  <c r="L19" i="1"/>
  <c r="D27" i="1"/>
  <c r="N18" i="1"/>
  <c r="H10" i="1"/>
  <c r="L44" i="1"/>
  <c r="H47" i="1"/>
  <c r="D20" i="1"/>
  <c r="D23" i="1"/>
  <c r="N28" i="1"/>
  <c r="N22" i="1"/>
  <c r="H36" i="1"/>
  <c r="N12" i="1"/>
  <c r="D19" i="1"/>
  <c r="D21" i="1"/>
  <c r="N24" i="1"/>
  <c r="L28" i="1"/>
  <c r="H21" i="1"/>
  <c r="N26" i="1"/>
  <c r="D29" i="1"/>
  <c r="F46" i="1"/>
  <c r="H17" i="1"/>
  <c r="D46" i="1"/>
  <c r="N19" i="1"/>
  <c r="L23" i="1"/>
  <c r="D24" i="1"/>
  <c r="H25" i="1"/>
  <c r="H46" i="1"/>
  <c r="L16" i="1"/>
  <c r="L17" i="1"/>
  <c r="N23" i="1"/>
  <c r="L27" i="1"/>
  <c r="D28" i="1"/>
  <c r="L36" i="1"/>
  <c r="L47" i="1"/>
  <c r="N16" i="1"/>
  <c r="L20" i="1"/>
  <c r="L21" i="1"/>
  <c r="N27" i="1"/>
  <c r="H29" i="1"/>
  <c r="H40" i="1"/>
  <c r="D17" i="1"/>
  <c r="N20" i="1"/>
  <c r="L24" i="1"/>
  <c r="L25" i="1"/>
  <c r="D36" i="1"/>
  <c r="J34" i="1"/>
  <c r="H45" i="1"/>
  <c r="L45" i="1"/>
  <c r="D45" i="1"/>
  <c r="J42" i="1"/>
  <c r="L10" i="1"/>
  <c r="L34" i="1"/>
  <c r="L35" i="1"/>
  <c r="L38" i="1"/>
  <c r="L39" i="1"/>
  <c r="J46" i="1"/>
  <c r="F12" i="1"/>
  <c r="F16" i="1"/>
  <c r="F18" i="1"/>
  <c r="F19" i="1"/>
  <c r="F20" i="1"/>
  <c r="F22" i="1"/>
  <c r="F23" i="1"/>
  <c r="F24" i="1"/>
  <c r="F26" i="1"/>
  <c r="F27" i="1"/>
  <c r="F28" i="1"/>
  <c r="N34" i="1"/>
  <c r="N35" i="1"/>
  <c r="N37" i="1"/>
  <c r="N38" i="1"/>
  <c r="N39" i="1"/>
  <c r="L42" i="1"/>
  <c r="L43" i="1"/>
  <c r="L46" i="1"/>
  <c r="J39" i="1"/>
  <c r="N45" i="1"/>
  <c r="D34" i="1"/>
  <c r="L18" i="1"/>
  <c r="D18" i="1"/>
  <c r="H18" i="1"/>
  <c r="H19" i="1"/>
  <c r="H23" i="1"/>
  <c r="H24" i="1"/>
  <c r="L26" i="1"/>
  <c r="D26" i="1"/>
  <c r="H26" i="1"/>
  <c r="H27" i="1"/>
  <c r="H28" i="1"/>
  <c r="F34" i="1"/>
  <c r="F35" i="1"/>
  <c r="F37" i="1"/>
  <c r="F38" i="1"/>
  <c r="F39" i="1"/>
  <c r="D42" i="1"/>
  <c r="D43" i="1"/>
  <c r="F45" i="1"/>
  <c r="J35" i="1"/>
  <c r="J38" i="1"/>
  <c r="H43" i="1"/>
  <c r="D10" i="1"/>
  <c r="D35" i="1"/>
  <c r="D38" i="1"/>
  <c r="D39" i="1"/>
  <c r="N41" i="1"/>
  <c r="N42" i="1"/>
  <c r="N43" i="1"/>
  <c r="N46" i="1"/>
  <c r="F10" i="1"/>
  <c r="H12" i="1"/>
  <c r="L12" i="1"/>
  <c r="D12" i="1"/>
  <c r="H16" i="1"/>
  <c r="H22" i="1"/>
  <c r="L22" i="1"/>
  <c r="D22" i="1"/>
  <c r="J12" i="1"/>
  <c r="J16" i="1"/>
  <c r="J18" i="1"/>
  <c r="J19" i="1"/>
  <c r="J20" i="1"/>
  <c r="J22" i="1"/>
  <c r="J23" i="1"/>
  <c r="J24" i="1"/>
  <c r="J26" i="1"/>
  <c r="J27" i="1"/>
  <c r="J28" i="1"/>
  <c r="F41" i="1"/>
  <c r="F42" i="1"/>
  <c r="F43" i="1"/>
  <c r="H34" i="1"/>
  <c r="H37" i="1"/>
  <c r="L37" i="1"/>
  <c r="D37" i="1"/>
  <c r="H38" i="1"/>
  <c r="J10" i="1"/>
  <c r="J37" i="1"/>
  <c r="L41" i="1"/>
  <c r="D41" i="1"/>
  <c r="H41" i="1"/>
  <c r="J41" i="1"/>
  <c r="J43" i="1"/>
  <c r="J47" i="1"/>
  <c r="F17" i="1"/>
  <c r="N17" i="1"/>
  <c r="J21" i="1"/>
  <c r="F25" i="1"/>
  <c r="N25" i="1"/>
  <c r="J29" i="1"/>
  <c r="J36" i="1"/>
  <c r="F40" i="1"/>
  <c r="N40" i="1"/>
  <c r="J44" i="1"/>
  <c r="F47" i="1"/>
  <c r="N47" i="1"/>
  <c r="J17" i="1"/>
  <c r="F21" i="1"/>
  <c r="J25" i="1"/>
  <c r="F29" i="1"/>
  <c r="F36" i="1"/>
  <c r="J40" i="1"/>
  <c r="F44" i="1"/>
</calcChain>
</file>

<file path=xl/sharedStrings.xml><?xml version="1.0" encoding="utf-8"?>
<sst xmlns="http://schemas.openxmlformats.org/spreadsheetml/2006/main" count="152" uniqueCount="90">
  <si>
    <t>For Healthcare Professionals</t>
  </si>
  <si>
    <r>
      <rPr>
        <b/>
        <sz val="11"/>
        <color rgb="FF000000"/>
        <rFont val="Calibri"/>
        <family val="2"/>
      </rPr>
      <t xml:space="preserve">Instructions: </t>
    </r>
    <r>
      <rPr>
        <sz val="11"/>
        <color rgb="FF000000"/>
        <rFont val="Calibri"/>
        <family val="2"/>
      </rPr>
      <t>Enter the grams of protein equivalents (PE) needed in the yellow box below (cell B6) and press Enter.</t>
    </r>
  </si>
  <si>
    <r>
      <t xml:space="preserve">Protein Equivalent, g
</t>
    </r>
    <r>
      <rPr>
        <sz val="11"/>
        <rFont val="Calibri"/>
        <family val="2"/>
      </rPr>
      <t>(from formula)</t>
    </r>
  </si>
  <si>
    <t>Product, g</t>
  </si>
  <si>
    <t>DRI 
4-8 years</t>
  </si>
  <si>
    <t>% DRI
4-8 years</t>
  </si>
  <si>
    <t>DRI 
9-13 years
(M)</t>
  </si>
  <si>
    <t>% DRI
9-13 years
(M)</t>
  </si>
  <si>
    <t>DRI 
9-13 years
(F)</t>
  </si>
  <si>
    <t>% DRI
9-13 years
(F)</t>
  </si>
  <si>
    <t>DRI
14-18 years
(M)</t>
  </si>
  <si>
    <t>% DRI
14-18 years
(M)</t>
  </si>
  <si>
    <t>DRI
14-18 years 
(F)</t>
  </si>
  <si>
    <t>% DRI
14-18 years
(F)</t>
  </si>
  <si>
    <t>DRI
19-30 years
(M)</t>
  </si>
  <si>
    <t>% DRI
19-30 years
(M)</t>
  </si>
  <si>
    <t>DRI
19-30 years
(F)</t>
  </si>
  <si>
    <t>% DRI
19-30 years
(F)</t>
  </si>
  <si>
    <t>DRI
31-50 years
(M)</t>
  </si>
  <si>
    <t>% DRI
31-50 years
(M)</t>
  </si>
  <si>
    <t>DRI
31-50 years
(F)</t>
  </si>
  <si>
    <t>% DRI
31-50 years
(F)</t>
  </si>
  <si>
    <t>DRI
51-70 years
(M)</t>
  </si>
  <si>
    <t>% DRI
51-70 years
(M)</t>
  </si>
  <si>
    <t>DRI
51-70 years
(F)</t>
  </si>
  <si>
    <t>% DRI
51-70 years
(F)</t>
  </si>
  <si>
    <t>DRI
&gt;70 years
(M)</t>
  </si>
  <si>
    <t>% DRI
&gt;70 years
(M)</t>
  </si>
  <si>
    <t>DRI
&gt;70 years
(F)</t>
  </si>
  <si>
    <t>% DRI
&gt;70 years
(F)</t>
  </si>
  <si>
    <t>Tablespoons (9 g)</t>
  </si>
  <si>
    <t>Calories</t>
  </si>
  <si>
    <t>Protein Equivalent, g</t>
  </si>
  <si>
    <t>Fat, g</t>
  </si>
  <si>
    <t>Carbohydrate, g</t>
  </si>
  <si>
    <t>VITAMINS</t>
  </si>
  <si>
    <t>Vit A, mcg RE</t>
  </si>
  <si>
    <r>
      <t>Vit D</t>
    </r>
    <r>
      <rPr>
        <b/>
        <vertAlign val="subscript"/>
        <sz val="11"/>
        <rFont val="Calibri"/>
        <family val="2"/>
      </rPr>
      <t>3</t>
    </r>
    <r>
      <rPr>
        <b/>
        <sz val="11"/>
        <rFont val="Calibri"/>
        <family val="2"/>
      </rPr>
      <t>, mcg</t>
    </r>
  </si>
  <si>
    <t>Vit E, mg α-TE</t>
  </si>
  <si>
    <t>Vit K, mcg</t>
  </si>
  <si>
    <r>
      <t>Thiamine (B</t>
    </r>
    <r>
      <rPr>
        <b/>
        <vertAlign val="subscript"/>
        <sz val="11"/>
        <rFont val="Calibri"/>
        <family val="2"/>
      </rPr>
      <t>1</t>
    </r>
    <r>
      <rPr>
        <b/>
        <sz val="11"/>
        <rFont val="Calibri"/>
        <family val="2"/>
      </rPr>
      <t>), mg</t>
    </r>
  </si>
  <si>
    <r>
      <t>Riboflavin (B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), mg</t>
    </r>
  </si>
  <si>
    <r>
      <t>Vit B</t>
    </r>
    <r>
      <rPr>
        <b/>
        <vertAlign val="subscript"/>
        <sz val="11"/>
        <rFont val="Calibri"/>
        <family val="2"/>
      </rPr>
      <t>6</t>
    </r>
    <r>
      <rPr>
        <b/>
        <sz val="11"/>
        <rFont val="Calibri"/>
        <family val="2"/>
      </rPr>
      <t>, mg</t>
    </r>
  </si>
  <si>
    <r>
      <t>Vit B</t>
    </r>
    <r>
      <rPr>
        <b/>
        <vertAlign val="subscript"/>
        <sz val="11"/>
        <rFont val="Calibri"/>
        <family val="2"/>
      </rPr>
      <t>12</t>
    </r>
    <r>
      <rPr>
        <b/>
        <sz val="11"/>
        <rFont val="Calibri"/>
        <family val="2"/>
      </rPr>
      <t>, mcg</t>
    </r>
  </si>
  <si>
    <r>
      <t>Niacin (B</t>
    </r>
    <r>
      <rPr>
        <b/>
        <vertAlign val="subscript"/>
        <sz val="11"/>
        <rFont val="Calibri"/>
        <family val="2"/>
      </rPr>
      <t>3</t>
    </r>
    <r>
      <rPr>
        <b/>
        <sz val="11"/>
        <rFont val="Calibri"/>
        <family val="2"/>
      </rPr>
      <t>), mg</t>
    </r>
  </si>
  <si>
    <t>Folic Acid, mcg</t>
  </si>
  <si>
    <r>
      <t>Pantothenic Acid (B</t>
    </r>
    <r>
      <rPr>
        <b/>
        <vertAlign val="subscript"/>
        <sz val="11"/>
        <rFont val="Calibri"/>
        <family val="2"/>
      </rPr>
      <t>5</t>
    </r>
    <r>
      <rPr>
        <b/>
        <sz val="11"/>
        <rFont val="Calibri"/>
        <family val="2"/>
      </rPr>
      <t>), mg</t>
    </r>
  </si>
  <si>
    <t>Biotin, mcg</t>
  </si>
  <si>
    <t>Vit C, mg</t>
  </si>
  <si>
    <t>Choline, mg</t>
  </si>
  <si>
    <t>Inositol, mg</t>
  </si>
  <si>
    <t>N/A</t>
  </si>
  <si>
    <t xml:space="preserve">MINERALS </t>
  </si>
  <si>
    <t>Calcium, mg</t>
  </si>
  <si>
    <t>Phosphorus, mg</t>
  </si>
  <si>
    <t>Magnesium, mg</t>
  </si>
  <si>
    <t>Iron, mg</t>
  </si>
  <si>
    <t>Zinc, mg</t>
  </si>
  <si>
    <t>Manganese, mg</t>
  </si>
  <si>
    <t>Copper, mcg</t>
  </si>
  <si>
    <t>Iodine, mcg</t>
  </si>
  <si>
    <t>Molybdenum, mcg</t>
  </si>
  <si>
    <t>Chromium, mcg</t>
  </si>
  <si>
    <t>Selenium, mcg</t>
  </si>
  <si>
    <t>Sodium, mg</t>
  </si>
  <si>
    <t>Potassium, mg</t>
  </si>
  <si>
    <t>Chloride, mg</t>
  </si>
  <si>
    <r>
      <rPr>
        <sz val="9"/>
        <color indexed="8"/>
        <rFont val="Calibri"/>
        <family val="2"/>
      </rPr>
      <t xml:space="preserve">DRI values presented here are adapted from the </t>
    </r>
    <r>
      <rPr>
        <i/>
        <sz val="9"/>
        <color indexed="8"/>
        <rFont val="Calibri"/>
        <family val="2"/>
      </rPr>
      <t>Dietary Reference Intakes</t>
    </r>
    <r>
      <rPr>
        <sz val="9"/>
        <color indexed="8"/>
        <rFont val="Calibri"/>
        <family val="2"/>
      </rPr>
      <t xml:space="preserve"> series, by the National Academies of Sciences of the Institute of Medicine. </t>
    </r>
  </si>
  <si>
    <r>
      <rPr>
        <sz val="9"/>
        <color rgb="FF000000"/>
        <rFont val="Calibri"/>
        <family val="2"/>
      </rPr>
      <t xml:space="preserve">Recommended Dietary Allowances (RDAs) are values shown in </t>
    </r>
    <r>
      <rPr>
        <b/>
        <i/>
        <sz val="9"/>
        <color rgb="FF000000"/>
        <rFont val="Calibri"/>
        <family val="2"/>
      </rPr>
      <t>bold, italicized type</t>
    </r>
    <r>
      <rPr>
        <sz val="9"/>
        <color rgb="FF000000"/>
        <rFont val="Calibri"/>
        <family val="2"/>
      </rPr>
      <t xml:space="preserve"> and Adequate Intakes (AIs) are values shown in</t>
    </r>
    <r>
      <rPr>
        <i/>
        <sz val="9"/>
        <color rgb="FF000000"/>
        <rFont val="Calibri"/>
        <family val="2"/>
      </rPr>
      <t xml:space="preserve"> italicized type</t>
    </r>
    <r>
      <rPr>
        <sz val="9"/>
        <color rgb="FF000000"/>
        <rFont val="Calibri"/>
        <family val="2"/>
      </rPr>
      <t>.</t>
    </r>
  </si>
  <si>
    <t>Protein equivalent RDAs are based on g protein per kg body weight using reference body weights.</t>
  </si>
  <si>
    <t>PKU Maxamum®, HCU Maxamum®, IVA Maxamum®, MMA/PA Maxamum®, and MSUD Maxamum® are medical foods in the U.S. and specialized formulas in Canada for the dietary management of inborn errors of metabolism and must be used under medical supervision.</t>
  </si>
  <si>
    <t>DRI
&lt;19 years
Pregnancy</t>
  </si>
  <si>
    <t>% DRI
&lt;19 years
Pregnancy</t>
  </si>
  <si>
    <t>DRI
&lt;19 years
Lactation</t>
  </si>
  <si>
    <t>% DRI
&lt;19 years
Lactation</t>
  </si>
  <si>
    <t>DRI
19-30 years
Pregnancy</t>
  </si>
  <si>
    <t>% DRI
19-30 years
Pregnancy</t>
  </si>
  <si>
    <t>DRI
19-30 years
Lactation</t>
  </si>
  <si>
    <t>% DRI
19-30 years
Lactation</t>
  </si>
  <si>
    <t>DRI 
31-50 years
Pregnancy</t>
  </si>
  <si>
    <t>% DRI
31-50 years
Pregnancy</t>
  </si>
  <si>
    <t>DRI
31-50 years
Lactation</t>
  </si>
  <si>
    <t>% DRI
31-50 years
Lactation</t>
  </si>
  <si>
    <r>
      <rPr>
        <sz val="9"/>
        <color rgb="FF000000"/>
        <rFont val="Calibri"/>
        <family val="2"/>
      </rPr>
      <t xml:space="preserve">DRI values presented here are adapted from the </t>
    </r>
    <r>
      <rPr>
        <i/>
        <sz val="9"/>
        <color rgb="FF000000"/>
        <rFont val="Calibri"/>
        <family val="2"/>
      </rPr>
      <t>Dietary Reference Intakes</t>
    </r>
    <r>
      <rPr>
        <sz val="9"/>
        <color rgb="FF000000"/>
        <rFont val="Calibri"/>
        <family val="2"/>
      </rPr>
      <t xml:space="preserve"> series, by the National Academies of Sciences of the Institute of Medicine. </t>
    </r>
  </si>
  <si>
    <r>
      <t xml:space="preserve">Recommended Dietary Allowances (RDAs) are values shown in </t>
    </r>
    <r>
      <rPr>
        <b/>
        <i/>
        <sz val="9"/>
        <color indexed="8"/>
        <rFont val="Calibri"/>
        <family val="2"/>
      </rPr>
      <t>bold, italicized type</t>
    </r>
    <r>
      <rPr>
        <sz val="9"/>
        <color indexed="8"/>
        <rFont val="Calibri"/>
        <family val="2"/>
      </rPr>
      <t xml:space="preserve"> and Adequate Intakes (AIs) are values shown in</t>
    </r>
    <r>
      <rPr>
        <i/>
        <sz val="9"/>
        <color indexed="8"/>
        <rFont val="Calibri"/>
        <family val="2"/>
      </rPr>
      <t xml:space="preserve"> italicized type</t>
    </r>
    <r>
      <rPr>
        <sz val="9"/>
        <color indexed="8"/>
        <rFont val="Calibri"/>
        <family val="2"/>
      </rPr>
      <t>.</t>
    </r>
  </si>
  <si>
    <r>
      <t xml:space="preserve">Maxamum® DRI Calculator </t>
    </r>
    <r>
      <rPr>
        <sz val="12"/>
        <rFont val="Calibri"/>
        <family val="2"/>
      </rPr>
      <t>- For Healthcare Professionals</t>
    </r>
  </si>
  <si>
    <t>© 2023 Nutricia North America. All Rights Reserved.</t>
  </si>
  <si>
    <t>Maxamum® DRI Calculator for Pregnancy &amp; Lactation</t>
  </si>
  <si>
    <t>Further questions or need assistance? Please reach out to our Nutrition Services department:</t>
  </si>
  <si>
    <r>
      <t xml:space="preserve">Email </t>
    </r>
    <r>
      <rPr>
        <b/>
        <sz val="10"/>
        <rFont val="Calibri"/>
        <family val="2"/>
        <scheme val="minor"/>
      </rPr>
      <t>NutritionServices@nutricia.com</t>
    </r>
    <r>
      <rPr>
        <sz val="10"/>
        <rFont val="Calibri"/>
        <family val="2"/>
        <scheme val="minor"/>
      </rPr>
      <t xml:space="preserve"> or call </t>
    </r>
    <r>
      <rPr>
        <b/>
        <sz val="10"/>
        <rFont val="Calibri"/>
        <family val="2"/>
        <scheme val="minor"/>
      </rPr>
      <t>1-800-365-7354</t>
    </r>
    <r>
      <rPr>
        <sz val="10"/>
        <rFont val="Calibri"/>
        <family val="2"/>
        <scheme val="minor"/>
      </rPr>
      <t xml:space="preserve"> (Mon-Fri from 8:30 am - 5:00 pm 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</si>
</sst>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Product, g &quot;\ 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rgb="FF7030A0"/>
      <name val="Calibri"/>
      <family val="2"/>
    </font>
    <font>
      <sz val="11"/>
      <name val="Calibri"/>
      <family val="2"/>
    </font>
    <font>
      <sz val="11"/>
      <color rgb="FF7030A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sz val="18"/>
      <name val="Calibri"/>
      <family val="2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i/>
      <sz val="11"/>
      <color indexed="8"/>
      <name val="Calibri"/>
      <family val="2"/>
    </font>
    <font>
      <b/>
      <vertAlign val="subscript"/>
      <sz val="11"/>
      <name val="Calibri"/>
      <family val="2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rgb="FF562C84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i/>
      <sz val="9"/>
      <color rgb="FF000000"/>
      <name val="Calibri"/>
      <family val="2"/>
    </font>
    <font>
      <sz val="12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2"/>
      </patternFill>
    </fill>
    <fill>
      <patternFill patternType="solid">
        <fgColor indexed="65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C0C0C0"/>
        <bgColor indexed="24"/>
      </patternFill>
    </fill>
    <fill>
      <patternFill patternType="solid">
        <fgColor theme="4"/>
        <bgColor indexed="22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2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22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22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22"/>
      </patternFill>
    </fill>
    <fill>
      <patternFill patternType="solid">
        <fgColor theme="6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 applyNumberFormat="0" applyFill="0" applyBorder="0" applyAlignment="0" applyProtection="0"/>
  </cellStyleXfs>
  <cellXfs count="308">
    <xf numFmtId="0" fontId="0" fillId="0" borderId="0" xfId="0"/>
    <xf numFmtId="1" fontId="8" fillId="4" borderId="2" xfId="1" applyNumberFormat="1" applyFont="1" applyFill="1" applyBorder="1" applyAlignment="1" applyProtection="1">
      <alignment horizontal="center" wrapText="1"/>
      <protection locked="0"/>
    </xf>
    <xf numFmtId="9" fontId="3" fillId="3" borderId="28" xfId="2" applyFont="1" applyFill="1" applyBorder="1" applyAlignment="1" applyProtection="1">
      <alignment vertical="center" wrapText="1"/>
    </xf>
    <xf numFmtId="9" fontId="3" fillId="3" borderId="30" xfId="2" applyFont="1" applyFill="1" applyBorder="1" applyAlignment="1" applyProtection="1">
      <alignment vertical="center" wrapText="1"/>
    </xf>
    <xf numFmtId="9" fontId="3" fillId="3" borderId="25" xfId="2" applyFont="1" applyFill="1" applyBorder="1" applyAlignment="1" applyProtection="1">
      <alignment vertical="center" wrapText="1"/>
    </xf>
    <xf numFmtId="9" fontId="3" fillId="13" borderId="23" xfId="2" applyFont="1" applyFill="1" applyBorder="1" applyAlignment="1" applyProtection="1">
      <alignment vertical="center" wrapText="1"/>
    </xf>
    <xf numFmtId="9" fontId="3" fillId="3" borderId="23" xfId="2" applyFont="1" applyFill="1" applyBorder="1" applyAlignment="1" applyProtection="1">
      <alignment vertical="center" wrapText="1"/>
    </xf>
    <xf numFmtId="9" fontId="3" fillId="3" borderId="36" xfId="2" applyFont="1" applyFill="1" applyBorder="1" applyAlignment="1" applyProtection="1">
      <alignment vertical="center" wrapText="1"/>
    </xf>
    <xf numFmtId="9" fontId="3" fillId="3" borderId="31" xfId="2" applyFont="1" applyFill="1" applyBorder="1" applyAlignment="1" applyProtection="1">
      <alignment vertical="center" wrapText="1"/>
    </xf>
    <xf numFmtId="9" fontId="3" fillId="3" borderId="28" xfId="2" applyFont="1" applyFill="1" applyBorder="1" applyProtection="1"/>
    <xf numFmtId="9" fontId="3" fillId="3" borderId="30" xfId="2" applyFont="1" applyFill="1" applyBorder="1" applyProtection="1"/>
    <xf numFmtId="9" fontId="3" fillId="3" borderId="25" xfId="2" applyFont="1" applyFill="1" applyBorder="1" applyProtection="1"/>
    <xf numFmtId="9" fontId="3" fillId="13" borderId="23" xfId="2" applyFont="1" applyFill="1" applyBorder="1" applyProtection="1"/>
    <xf numFmtId="9" fontId="3" fillId="13" borderId="36" xfId="2" applyFont="1" applyFill="1" applyBorder="1" applyProtection="1"/>
    <xf numFmtId="9" fontId="3" fillId="13" borderId="31" xfId="2" applyFont="1" applyFill="1" applyBorder="1" applyProtection="1"/>
    <xf numFmtId="9" fontId="3" fillId="13" borderId="36" xfId="2" applyFont="1" applyFill="1" applyBorder="1" applyAlignment="1" applyProtection="1">
      <alignment vertical="center" wrapText="1"/>
    </xf>
    <xf numFmtId="9" fontId="3" fillId="13" borderId="31" xfId="2" applyFont="1" applyFill="1" applyBorder="1" applyAlignment="1" applyProtection="1">
      <alignment vertical="center" wrapText="1"/>
    </xf>
    <xf numFmtId="9" fontId="3" fillId="3" borderId="41" xfId="2" applyFont="1" applyFill="1" applyBorder="1" applyAlignment="1" applyProtection="1">
      <alignment vertical="center" wrapText="1"/>
    </xf>
    <xf numFmtId="9" fontId="3" fillId="3" borderId="56" xfId="2" applyFont="1" applyFill="1" applyBorder="1" applyAlignment="1" applyProtection="1">
      <alignment vertical="center" wrapText="1"/>
    </xf>
    <xf numFmtId="9" fontId="3" fillId="3" borderId="53" xfId="2" applyFont="1" applyFill="1" applyBorder="1" applyAlignment="1" applyProtection="1">
      <alignment vertical="center" wrapText="1"/>
    </xf>
    <xf numFmtId="9" fontId="3" fillId="3" borderId="57" xfId="2" applyFont="1" applyFill="1" applyBorder="1" applyAlignment="1" applyProtection="1">
      <alignment vertical="center" wrapText="1"/>
    </xf>
    <xf numFmtId="9" fontId="3" fillId="0" borderId="23" xfId="2" applyFont="1" applyFill="1" applyBorder="1" applyAlignment="1" applyProtection="1">
      <alignment vertical="center" wrapText="1"/>
    </xf>
    <xf numFmtId="9" fontId="3" fillId="0" borderId="36" xfId="2" applyFont="1" applyFill="1" applyBorder="1" applyAlignment="1" applyProtection="1">
      <alignment vertical="center" wrapText="1"/>
    </xf>
    <xf numFmtId="9" fontId="3" fillId="0" borderId="31" xfId="2" applyFont="1" applyFill="1" applyBorder="1" applyAlignment="1" applyProtection="1">
      <alignment vertical="center" wrapText="1"/>
    </xf>
    <xf numFmtId="9" fontId="3" fillId="13" borderId="62" xfId="2" applyFont="1" applyFill="1" applyBorder="1" applyAlignment="1" applyProtection="1">
      <alignment vertical="center" wrapText="1"/>
    </xf>
    <xf numFmtId="9" fontId="3" fillId="13" borderId="65" xfId="2" applyFont="1" applyFill="1" applyBorder="1" applyAlignment="1" applyProtection="1">
      <alignment vertical="center" wrapText="1"/>
    </xf>
    <xf numFmtId="9" fontId="3" fillId="13" borderId="61" xfId="2" applyFont="1" applyFill="1" applyBorder="1" applyAlignment="1" applyProtection="1">
      <alignment vertical="center" wrapText="1"/>
    </xf>
    <xf numFmtId="9" fontId="3" fillId="0" borderId="0" xfId="2" applyFont="1" applyFill="1" applyAlignment="1" applyProtection="1">
      <alignment wrapText="1"/>
    </xf>
    <xf numFmtId="0" fontId="32" fillId="0" borderId="0" xfId="5" applyFont="1" applyProtection="1"/>
    <xf numFmtId="0" fontId="8" fillId="0" borderId="0" xfId="1" applyFont="1" applyFill="1" applyAlignment="1" applyProtection="1">
      <alignment vertical="center" wrapText="1"/>
    </xf>
    <xf numFmtId="0" fontId="2" fillId="0" borderId="0" xfId="1" applyFont="1" applyAlignment="1" applyProtection="1">
      <alignment wrapText="1"/>
    </xf>
    <xf numFmtId="0" fontId="3" fillId="0" borderId="0" xfId="1" applyFont="1" applyAlignment="1" applyProtection="1">
      <alignment wrapText="1"/>
    </xf>
    <xf numFmtId="0" fontId="4" fillId="35" borderId="0" xfId="1" applyFont="1" applyFill="1" applyAlignment="1" applyProtection="1">
      <alignment wrapText="1"/>
    </xf>
    <xf numFmtId="0" fontId="4" fillId="0" borderId="0" xfId="1" applyFont="1" applyAlignment="1" applyProtection="1">
      <alignment wrapText="1"/>
    </xf>
    <xf numFmtId="0" fontId="7" fillId="2" borderId="0" xfId="1" applyFont="1" applyFill="1" applyAlignment="1" applyProtection="1">
      <alignment wrapText="1"/>
    </xf>
    <xf numFmtId="0" fontId="3" fillId="2" borderId="0" xfId="1" applyFont="1" applyFill="1" applyAlignment="1" applyProtection="1">
      <alignment wrapText="1"/>
    </xf>
    <xf numFmtId="0" fontId="25" fillId="2" borderId="1" xfId="1" applyFont="1" applyFill="1" applyBorder="1" applyAlignment="1" applyProtection="1">
      <alignment horizontal="left" vertical="top" wrapText="1"/>
    </xf>
    <xf numFmtId="0" fontId="3" fillId="2" borderId="0" xfId="1" applyFont="1" applyFill="1" applyAlignment="1" applyProtection="1">
      <alignment horizontal="center" vertical="top" wrapText="1"/>
    </xf>
    <xf numFmtId="0" fontId="6" fillId="3" borderId="2" xfId="1" applyFont="1" applyFill="1" applyBorder="1" applyAlignment="1" applyProtection="1">
      <alignment vertical="center" wrapText="1"/>
    </xf>
    <xf numFmtId="0" fontId="3" fillId="0" borderId="1" xfId="1" applyFont="1" applyBorder="1" applyAlignment="1" applyProtection="1">
      <alignment wrapText="1"/>
    </xf>
    <xf numFmtId="0" fontId="3" fillId="0" borderId="1" xfId="1" applyFont="1" applyBorder="1" applyAlignment="1" applyProtection="1">
      <alignment horizontal="center" wrapText="1"/>
    </xf>
    <xf numFmtId="164" fontId="6" fillId="5" borderId="3" xfId="1" applyNumberFormat="1" applyFont="1" applyFill="1" applyBorder="1" applyAlignment="1" applyProtection="1">
      <alignment horizontal="left" vertical="center" wrapText="1"/>
    </xf>
    <xf numFmtId="1" fontId="6" fillId="5" borderId="4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wrapText="1"/>
    </xf>
    <xf numFmtId="164" fontId="3" fillId="5" borderId="12" xfId="1" applyNumberFormat="1" applyFont="1" applyFill="1" applyBorder="1" applyAlignment="1" applyProtection="1">
      <alignment horizontal="left" vertical="center" wrapText="1" indent="2"/>
    </xf>
    <xf numFmtId="165" fontId="3" fillId="5" borderId="13" xfId="1" applyNumberFormat="1" applyFont="1" applyFill="1" applyBorder="1" applyAlignment="1" applyProtection="1">
      <alignment horizontal="center" vertical="center" wrapText="1"/>
    </xf>
    <xf numFmtId="0" fontId="5" fillId="10" borderId="14" xfId="1" applyFont="1" applyFill="1" applyBorder="1" applyAlignment="1" applyProtection="1">
      <alignment horizontal="left" wrapText="1"/>
    </xf>
    <xf numFmtId="1" fontId="6" fillId="10" borderId="15" xfId="1" applyNumberFormat="1" applyFont="1" applyFill="1" applyBorder="1" applyAlignment="1" applyProtection="1">
      <alignment wrapText="1"/>
    </xf>
    <xf numFmtId="0" fontId="6" fillId="5" borderId="22" xfId="1" applyFont="1" applyFill="1" applyBorder="1" applyAlignment="1" applyProtection="1">
      <alignment horizontal="left" vertical="center" wrapText="1"/>
    </xf>
    <xf numFmtId="165" fontId="6" fillId="5" borderId="23" xfId="1" applyNumberFormat="1" applyFont="1" applyFill="1" applyBorder="1" applyAlignment="1" applyProtection="1">
      <alignment vertical="center" wrapText="1"/>
    </xf>
    <xf numFmtId="0" fontId="10" fillId="11" borderId="24" xfId="1" applyFont="1" applyFill="1" applyBorder="1" applyAlignment="1" applyProtection="1">
      <alignment vertical="center" wrapText="1"/>
    </xf>
    <xf numFmtId="9" fontId="9" fillId="5" borderId="26" xfId="1" applyNumberFormat="1" applyFont="1" applyFill="1" applyBorder="1" applyAlignment="1" applyProtection="1">
      <alignment vertical="center" wrapText="1"/>
    </xf>
    <xf numFmtId="0" fontId="11" fillId="11" borderId="27" xfId="1" applyFont="1" applyFill="1" applyBorder="1" applyAlignment="1" applyProtection="1">
      <alignment vertical="center" wrapText="1"/>
    </xf>
    <xf numFmtId="9" fontId="3" fillId="3" borderId="28" xfId="1" applyNumberFormat="1" applyFont="1" applyFill="1" applyBorder="1" applyAlignment="1" applyProtection="1">
      <alignment vertical="center" wrapText="1"/>
    </xf>
    <xf numFmtId="0" fontId="11" fillId="11" borderId="24" xfId="1" applyFont="1" applyFill="1" applyBorder="1" applyAlignment="1" applyProtection="1">
      <alignment vertical="center" wrapText="1"/>
    </xf>
    <xf numFmtId="9" fontId="3" fillId="3" borderId="25" xfId="1" applyNumberFormat="1" applyFont="1" applyFill="1" applyBorder="1" applyAlignment="1" applyProtection="1">
      <alignment vertical="center" wrapText="1"/>
    </xf>
    <xf numFmtId="0" fontId="11" fillId="11" borderId="29" xfId="1" applyFont="1" applyFill="1" applyBorder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6" fillId="0" borderId="32" xfId="1" applyFont="1" applyBorder="1" applyAlignment="1" applyProtection="1">
      <alignment horizontal="left" vertical="center" wrapText="1"/>
    </xf>
    <xf numFmtId="165" fontId="6" fillId="0" borderId="28" xfId="1" applyNumberFormat="1" applyFont="1" applyBorder="1" applyAlignment="1" applyProtection="1">
      <alignment vertical="center" wrapText="1"/>
    </xf>
    <xf numFmtId="0" fontId="9" fillId="12" borderId="24" xfId="1" applyFont="1" applyFill="1" applyBorder="1" applyAlignment="1" applyProtection="1">
      <alignment vertical="center" wrapText="1"/>
    </xf>
    <xf numFmtId="9" fontId="9" fillId="13" borderId="33" xfId="1" applyNumberFormat="1" applyFont="1" applyFill="1" applyBorder="1" applyAlignment="1" applyProtection="1">
      <alignment vertical="center" wrapText="1"/>
    </xf>
    <xf numFmtId="0" fontId="3" fillId="12" borderId="34" xfId="1" applyFont="1" applyFill="1" applyBorder="1" applyAlignment="1" applyProtection="1">
      <alignment vertical="center" wrapText="1"/>
    </xf>
    <xf numFmtId="9" fontId="3" fillId="13" borderId="23" xfId="1" applyNumberFormat="1" applyFont="1" applyFill="1" applyBorder="1" applyAlignment="1" applyProtection="1">
      <alignment vertical="center" wrapText="1"/>
    </xf>
    <xf numFmtId="0" fontId="3" fillId="12" borderId="22" xfId="1" applyFont="1" applyFill="1" applyBorder="1" applyAlignment="1" applyProtection="1">
      <alignment vertical="center" wrapText="1"/>
    </xf>
    <xf numFmtId="9" fontId="3" fillId="13" borderId="31" xfId="1" applyNumberFormat="1" applyFont="1" applyFill="1" applyBorder="1" applyAlignment="1" applyProtection="1">
      <alignment vertical="center" wrapText="1"/>
    </xf>
    <xf numFmtId="0" fontId="11" fillId="12" borderId="35" xfId="1" applyFont="1" applyFill="1" applyBorder="1" applyAlignment="1" applyProtection="1">
      <alignment vertical="center" wrapText="1"/>
    </xf>
    <xf numFmtId="0" fontId="6" fillId="12" borderId="22" xfId="1" applyFont="1" applyFill="1" applyBorder="1" applyAlignment="1" applyProtection="1">
      <alignment vertical="center" wrapText="1"/>
    </xf>
    <xf numFmtId="0" fontId="3" fillId="13" borderId="23" xfId="1" applyFont="1" applyFill="1" applyBorder="1" applyAlignment="1" applyProtection="1">
      <alignment vertical="center" wrapText="1"/>
    </xf>
    <xf numFmtId="0" fontId="6" fillId="12" borderId="34" xfId="1" applyFont="1" applyFill="1" applyBorder="1" applyAlignment="1" applyProtection="1">
      <alignment vertical="center" wrapText="1"/>
    </xf>
    <xf numFmtId="0" fontId="11" fillId="12" borderId="22" xfId="1" applyFont="1" applyFill="1" applyBorder="1" applyAlignment="1" applyProtection="1">
      <alignment vertical="center" wrapText="1"/>
    </xf>
    <xf numFmtId="0" fontId="11" fillId="12" borderId="34" xfId="1" applyFont="1" applyFill="1" applyBorder="1" applyAlignment="1" applyProtection="1">
      <alignment vertical="center" wrapText="1"/>
    </xf>
    <xf numFmtId="0" fontId="3" fillId="13" borderId="31" xfId="1" applyFont="1" applyFill="1" applyBorder="1" applyAlignment="1" applyProtection="1">
      <alignment vertical="center" wrapText="1"/>
    </xf>
    <xf numFmtId="0" fontId="6" fillId="5" borderId="37" xfId="1" applyFont="1" applyFill="1" applyBorder="1" applyAlignment="1" applyProtection="1">
      <alignment horizontal="left" vertical="center" wrapText="1"/>
    </xf>
    <xf numFmtId="0" fontId="10" fillId="11" borderId="38" xfId="1" applyFont="1" applyFill="1" applyBorder="1" applyAlignment="1" applyProtection="1">
      <alignment vertical="center" wrapText="1"/>
    </xf>
    <xf numFmtId="9" fontId="9" fillId="5" borderId="39" xfId="1" applyNumberFormat="1" applyFont="1" applyFill="1" applyBorder="1" applyAlignment="1" applyProtection="1">
      <alignment vertical="center" wrapText="1"/>
    </xf>
    <xf numFmtId="0" fontId="11" fillId="11" borderId="34" xfId="1" applyFont="1" applyFill="1" applyBorder="1" applyAlignment="1" applyProtection="1">
      <alignment vertical="center" wrapText="1"/>
    </xf>
    <xf numFmtId="9" fontId="3" fillId="3" borderId="23" xfId="1" applyNumberFormat="1" applyFont="1" applyFill="1" applyBorder="1" applyAlignment="1" applyProtection="1">
      <alignment vertical="center" wrapText="1"/>
    </xf>
    <xf numFmtId="0" fontId="11" fillId="11" borderId="22" xfId="1" applyFont="1" applyFill="1" applyBorder="1" applyAlignment="1" applyProtection="1">
      <alignment vertical="center" wrapText="1"/>
    </xf>
    <xf numFmtId="9" fontId="3" fillId="3" borderId="31" xfId="1" applyNumberFormat="1" applyFont="1" applyFill="1" applyBorder="1" applyAlignment="1" applyProtection="1">
      <alignment vertical="center" wrapText="1"/>
    </xf>
    <xf numFmtId="0" fontId="11" fillId="11" borderId="35" xfId="1" applyFont="1" applyFill="1" applyBorder="1" applyAlignment="1" applyProtection="1">
      <alignment vertical="center" wrapText="1"/>
    </xf>
    <xf numFmtId="0" fontId="3" fillId="15" borderId="0" xfId="1" applyFont="1" applyFill="1" applyAlignment="1" applyProtection="1">
      <alignment wrapText="1"/>
    </xf>
    <xf numFmtId="0" fontId="6" fillId="17" borderId="48" xfId="1" applyFont="1" applyFill="1" applyBorder="1" applyAlignment="1" applyProtection="1">
      <alignment horizontal="left" vertical="center" wrapText="1"/>
    </xf>
    <xf numFmtId="1" fontId="3" fillId="5" borderId="49" xfId="1" applyNumberFormat="1" applyFont="1" applyFill="1" applyBorder="1" applyAlignment="1" applyProtection="1">
      <alignment vertical="center" wrapText="1"/>
    </xf>
    <xf numFmtId="0" fontId="10" fillId="11" borderId="48" xfId="4" applyFont="1" applyFill="1" applyBorder="1" applyProtection="1"/>
    <xf numFmtId="9" fontId="9" fillId="5" borderId="26" xfId="1" applyNumberFormat="1" applyFont="1" applyFill="1" applyBorder="1" applyProtection="1"/>
    <xf numFmtId="1" fontId="11" fillId="11" borderId="27" xfId="1" applyNumberFormat="1" applyFont="1" applyFill="1" applyBorder="1" applyProtection="1"/>
    <xf numFmtId="9" fontId="3" fillId="3" borderId="28" xfId="1" applyNumberFormat="1" applyFont="1" applyFill="1" applyBorder="1" applyProtection="1"/>
    <xf numFmtId="1" fontId="11" fillId="11" borderId="24" xfId="1" applyNumberFormat="1" applyFont="1" applyFill="1" applyBorder="1" applyProtection="1"/>
    <xf numFmtId="9" fontId="3" fillId="3" borderId="25" xfId="1" applyNumberFormat="1" applyFont="1" applyFill="1" applyBorder="1" applyProtection="1"/>
    <xf numFmtId="0" fontId="11" fillId="11" borderId="29" xfId="1" applyFont="1" applyFill="1" applyBorder="1" applyProtection="1"/>
    <xf numFmtId="0" fontId="11" fillId="11" borderId="24" xfId="1" applyFont="1" applyFill="1" applyBorder="1" applyProtection="1"/>
    <xf numFmtId="0" fontId="11" fillId="11" borderId="27" xfId="1" applyFont="1" applyFill="1" applyBorder="1" applyProtection="1"/>
    <xf numFmtId="0" fontId="6" fillId="10" borderId="50" xfId="1" applyFont="1" applyFill="1" applyBorder="1" applyAlignment="1" applyProtection="1">
      <alignment horizontal="left" vertical="center" wrapText="1"/>
    </xf>
    <xf numFmtId="165" fontId="3" fillId="10" borderId="51" xfId="1" applyNumberFormat="1" applyFont="1" applyFill="1" applyBorder="1" applyAlignment="1" applyProtection="1">
      <alignment vertical="center" wrapText="1"/>
    </xf>
    <xf numFmtId="0" fontId="10" fillId="12" borderId="50" xfId="4" applyFont="1" applyFill="1" applyBorder="1" applyProtection="1"/>
    <xf numFmtId="9" fontId="9" fillId="10" borderId="33" xfId="1" applyNumberFormat="1" applyFont="1" applyFill="1" applyBorder="1" applyProtection="1"/>
    <xf numFmtId="1" fontId="11" fillId="12" borderId="34" xfId="1" applyNumberFormat="1" applyFont="1" applyFill="1" applyBorder="1" applyProtection="1"/>
    <xf numFmtId="9" fontId="3" fillId="13" borderId="23" xfId="1" applyNumberFormat="1" applyFont="1" applyFill="1" applyBorder="1" applyProtection="1"/>
    <xf numFmtId="1" fontId="11" fillId="12" borderId="22" xfId="1" applyNumberFormat="1" applyFont="1" applyFill="1" applyBorder="1" applyProtection="1"/>
    <xf numFmtId="9" fontId="3" fillId="13" borderId="31" xfId="1" applyNumberFormat="1" applyFont="1" applyFill="1" applyBorder="1" applyProtection="1"/>
    <xf numFmtId="0" fontId="11" fillId="12" borderId="35" xfId="1" applyFont="1" applyFill="1" applyBorder="1" applyProtection="1"/>
    <xf numFmtId="0" fontId="11" fillId="12" borderId="22" xfId="1" applyFont="1" applyFill="1" applyBorder="1" applyProtection="1"/>
    <xf numFmtId="0" fontId="11" fillId="12" borderId="34" xfId="1" applyFont="1" applyFill="1" applyBorder="1" applyProtection="1"/>
    <xf numFmtId="0" fontId="6" fillId="5" borderId="50" xfId="1" applyFont="1" applyFill="1" applyBorder="1" applyAlignment="1" applyProtection="1">
      <alignment horizontal="left" vertical="center" wrapText="1"/>
    </xf>
    <xf numFmtId="165" fontId="3" fillId="5" borderId="51" xfId="1" applyNumberFormat="1" applyFont="1" applyFill="1" applyBorder="1" applyAlignment="1" applyProtection="1">
      <alignment vertical="center" wrapText="1"/>
    </xf>
    <xf numFmtId="0" fontId="10" fillId="11" borderId="48" xfId="4" applyFont="1" applyFill="1" applyBorder="1" applyAlignment="1" applyProtection="1">
      <alignment vertical="center" wrapText="1"/>
    </xf>
    <xf numFmtId="1" fontId="11" fillId="11" borderId="27" xfId="1" applyNumberFormat="1" applyFont="1" applyFill="1" applyBorder="1" applyAlignment="1" applyProtection="1">
      <alignment vertical="center" wrapText="1"/>
    </xf>
    <xf numFmtId="1" fontId="11" fillId="11" borderId="24" xfId="1" applyNumberFormat="1" applyFont="1" applyFill="1" applyBorder="1" applyAlignment="1" applyProtection="1">
      <alignment vertical="center" wrapText="1"/>
    </xf>
    <xf numFmtId="0" fontId="13" fillId="12" borderId="50" xfId="4" applyFont="1" applyFill="1" applyBorder="1" applyAlignment="1" applyProtection="1">
      <alignment vertical="center" wrapText="1"/>
    </xf>
    <xf numFmtId="9" fontId="9" fillId="10" borderId="33" xfId="1" applyNumberFormat="1" applyFont="1" applyFill="1" applyBorder="1" applyAlignment="1" applyProtection="1">
      <alignment vertical="center" wrapText="1"/>
    </xf>
    <xf numFmtId="1" fontId="12" fillId="12" borderId="34" xfId="1" applyNumberFormat="1" applyFont="1" applyFill="1" applyBorder="1" applyAlignment="1" applyProtection="1">
      <alignment vertical="center" wrapText="1"/>
    </xf>
    <xf numFmtId="1" fontId="12" fillId="12" borderId="22" xfId="1" applyNumberFormat="1" applyFont="1" applyFill="1" applyBorder="1" applyAlignment="1" applyProtection="1">
      <alignment vertical="center" wrapText="1"/>
    </xf>
    <xf numFmtId="0" fontId="12" fillId="12" borderId="35" xfId="1" applyFont="1" applyFill="1" applyBorder="1" applyAlignment="1" applyProtection="1">
      <alignment vertical="center" wrapText="1"/>
    </xf>
    <xf numFmtId="0" fontId="12" fillId="12" borderId="22" xfId="1" applyFont="1" applyFill="1" applyBorder="1" applyAlignment="1" applyProtection="1">
      <alignment vertical="center" wrapText="1"/>
    </xf>
    <xf numFmtId="0" fontId="12" fillId="12" borderId="34" xfId="1" applyFont="1" applyFill="1" applyBorder="1" applyAlignment="1" applyProtection="1">
      <alignment vertical="center" wrapText="1"/>
    </xf>
    <xf numFmtId="2" fontId="3" fillId="5" borderId="51" xfId="1" applyNumberFormat="1" applyFont="1" applyFill="1" applyBorder="1" applyAlignment="1" applyProtection="1">
      <alignment vertical="center" wrapText="1"/>
    </xf>
    <xf numFmtId="0" fontId="10" fillId="11" borderId="50" xfId="4" applyFont="1" applyFill="1" applyBorder="1" applyAlignment="1" applyProtection="1">
      <alignment vertical="center" wrapText="1"/>
    </xf>
    <xf numFmtId="9" fontId="9" fillId="5" borderId="33" xfId="1" applyNumberFormat="1" applyFont="1" applyFill="1" applyBorder="1" applyAlignment="1" applyProtection="1">
      <alignment vertical="center" wrapText="1"/>
    </xf>
    <xf numFmtId="165" fontId="11" fillId="11" borderId="34" xfId="1" applyNumberFormat="1" applyFont="1" applyFill="1" applyBorder="1" applyAlignment="1" applyProtection="1">
      <alignment vertical="center" wrapText="1"/>
    </xf>
    <xf numFmtId="165" fontId="11" fillId="11" borderId="22" xfId="1" applyNumberFormat="1" applyFont="1" applyFill="1" applyBorder="1" applyAlignment="1" applyProtection="1">
      <alignment vertical="center" wrapText="1"/>
    </xf>
    <xf numFmtId="2" fontId="3" fillId="10" borderId="51" xfId="1" applyNumberFormat="1" applyFont="1" applyFill="1" applyBorder="1" applyAlignment="1" applyProtection="1">
      <alignment vertical="center" wrapText="1"/>
    </xf>
    <xf numFmtId="0" fontId="10" fillId="12" borderId="50" xfId="4" applyFont="1" applyFill="1" applyBorder="1" applyAlignment="1" applyProtection="1">
      <alignment vertical="center" wrapText="1"/>
    </xf>
    <xf numFmtId="165" fontId="11" fillId="12" borderId="34" xfId="1" applyNumberFormat="1" applyFont="1" applyFill="1" applyBorder="1" applyAlignment="1" applyProtection="1">
      <alignment vertical="center" wrapText="1"/>
    </xf>
    <xf numFmtId="165" fontId="11" fillId="12" borderId="22" xfId="1" applyNumberFormat="1" applyFont="1" applyFill="1" applyBorder="1" applyAlignment="1" applyProtection="1">
      <alignment vertical="center" wrapText="1"/>
    </xf>
    <xf numFmtId="1" fontId="11" fillId="11" borderId="34" xfId="1" applyNumberFormat="1" applyFont="1" applyFill="1" applyBorder="1" applyAlignment="1" applyProtection="1">
      <alignment vertical="center" wrapText="1"/>
    </xf>
    <xf numFmtId="1" fontId="11" fillId="11" borderId="22" xfId="1" applyNumberFormat="1" applyFont="1" applyFill="1" applyBorder="1" applyAlignment="1" applyProtection="1">
      <alignment vertical="center" wrapText="1"/>
    </xf>
    <xf numFmtId="1" fontId="3" fillId="10" borderId="51" xfId="1" applyNumberFormat="1" applyFont="1" applyFill="1" applyBorder="1" applyAlignment="1" applyProtection="1">
      <alignment vertical="center" wrapText="1"/>
    </xf>
    <xf numFmtId="1" fontId="11" fillId="12" borderId="34" xfId="1" applyNumberFormat="1" applyFont="1" applyFill="1" applyBorder="1" applyAlignment="1" applyProtection="1">
      <alignment vertical="center" wrapText="1"/>
    </xf>
    <xf numFmtId="1" fontId="11" fillId="12" borderId="22" xfId="1" applyNumberFormat="1" applyFont="1" applyFill="1" applyBorder="1" applyAlignment="1" applyProtection="1">
      <alignment vertical="center" wrapText="1"/>
    </xf>
    <xf numFmtId="0" fontId="13" fillId="11" borderId="50" xfId="4" applyFont="1" applyFill="1" applyBorder="1" applyAlignment="1" applyProtection="1">
      <alignment vertical="center" wrapText="1"/>
    </xf>
    <xf numFmtId="1" fontId="12" fillId="11" borderId="34" xfId="1" applyNumberFormat="1" applyFont="1" applyFill="1" applyBorder="1" applyAlignment="1" applyProtection="1">
      <alignment vertical="center" wrapText="1"/>
    </xf>
    <xf numFmtId="1" fontId="12" fillId="11" borderId="22" xfId="1" applyNumberFormat="1" applyFont="1" applyFill="1" applyBorder="1" applyAlignment="1" applyProtection="1">
      <alignment vertical="center" wrapText="1"/>
    </xf>
    <xf numFmtId="0" fontId="12" fillId="11" borderId="35" xfId="1" applyFont="1" applyFill="1" applyBorder="1" applyAlignment="1" applyProtection="1">
      <alignment vertical="center" wrapText="1"/>
    </xf>
    <xf numFmtId="0" fontId="12" fillId="11" borderId="22" xfId="1" applyFont="1" applyFill="1" applyBorder="1" applyAlignment="1" applyProtection="1">
      <alignment vertical="center" wrapText="1"/>
    </xf>
    <xf numFmtId="0" fontId="12" fillId="11" borderId="34" xfId="1" applyFont="1" applyFill="1" applyBorder="1" applyAlignment="1" applyProtection="1">
      <alignment vertical="center" wrapText="1"/>
    </xf>
    <xf numFmtId="0" fontId="13" fillId="12" borderId="14" xfId="4" applyFont="1" applyFill="1" applyBorder="1" applyAlignment="1" applyProtection="1">
      <alignment vertical="center" wrapText="1"/>
    </xf>
    <xf numFmtId="9" fontId="9" fillId="10" borderId="52" xfId="1" applyNumberFormat="1" applyFont="1" applyFill="1" applyBorder="1" applyAlignment="1" applyProtection="1">
      <alignment vertical="center" wrapText="1"/>
    </xf>
    <xf numFmtId="0" fontId="6" fillId="5" borderId="14" xfId="1" applyFont="1" applyFill="1" applyBorder="1" applyAlignment="1" applyProtection="1">
      <alignment horizontal="left" vertical="center" wrapText="1"/>
    </xf>
    <xf numFmtId="165" fontId="3" fillId="5" borderId="52" xfId="1" applyNumberFormat="1" applyFont="1" applyFill="1" applyBorder="1" applyAlignment="1" applyProtection="1">
      <alignment vertical="center" wrapText="1"/>
    </xf>
    <xf numFmtId="0" fontId="13" fillId="11" borderId="40" xfId="1" applyFont="1" applyFill="1" applyBorder="1" applyAlignment="1" applyProtection="1">
      <alignment horizontal="right" vertical="center" wrapText="1"/>
    </xf>
    <xf numFmtId="9" fontId="9" fillId="5" borderId="41" xfId="1" applyNumberFormat="1" applyFont="1" applyFill="1" applyBorder="1" applyAlignment="1" applyProtection="1">
      <alignment horizontal="right" vertical="center" wrapText="1"/>
    </xf>
    <xf numFmtId="165" fontId="12" fillId="11" borderId="54" xfId="1" applyNumberFormat="1" applyFont="1" applyFill="1" applyBorder="1" applyAlignment="1" applyProtection="1">
      <alignment horizontal="right" vertical="center" wrapText="1"/>
    </xf>
    <xf numFmtId="0" fontId="3" fillId="3" borderId="41" xfId="1" applyFont="1" applyFill="1" applyBorder="1" applyAlignment="1" applyProtection="1">
      <alignment vertical="center" wrapText="1"/>
    </xf>
    <xf numFmtId="165" fontId="12" fillId="11" borderId="40" xfId="1" applyNumberFormat="1" applyFont="1" applyFill="1" applyBorder="1" applyAlignment="1" applyProtection="1">
      <alignment horizontal="right" vertical="center" wrapText="1"/>
    </xf>
    <xf numFmtId="0" fontId="3" fillId="3" borderId="53" xfId="1" applyFont="1" applyFill="1" applyBorder="1" applyAlignment="1" applyProtection="1">
      <alignment vertical="center" wrapText="1"/>
    </xf>
    <xf numFmtId="0" fontId="12" fillId="11" borderId="55" xfId="1" applyFont="1" applyFill="1" applyBorder="1" applyAlignment="1" applyProtection="1">
      <alignment horizontal="right" vertical="center" wrapText="1"/>
    </xf>
    <xf numFmtId="0" fontId="12" fillId="11" borderId="40" xfId="1" applyFont="1" applyFill="1" applyBorder="1" applyAlignment="1" applyProtection="1">
      <alignment horizontal="right" vertical="center" wrapText="1"/>
    </xf>
    <xf numFmtId="0" fontId="12" fillId="11" borderId="54" xfId="1" applyFont="1" applyFill="1" applyBorder="1" applyAlignment="1" applyProtection="1">
      <alignment horizontal="right" vertical="center" wrapText="1"/>
    </xf>
    <xf numFmtId="0" fontId="6" fillId="5" borderId="48" xfId="1" applyFont="1" applyFill="1" applyBorder="1" applyAlignment="1" applyProtection="1">
      <alignment horizontal="left" vertical="center" wrapText="1"/>
    </xf>
    <xf numFmtId="0" fontId="10" fillId="11" borderId="48" xfId="1" applyFont="1" applyFill="1" applyBorder="1" applyProtection="1"/>
    <xf numFmtId="0" fontId="10" fillId="14" borderId="50" xfId="1" applyFont="1" applyFill="1" applyBorder="1" applyProtection="1"/>
    <xf numFmtId="9" fontId="3" fillId="13" borderId="28" xfId="1" applyNumberFormat="1" applyFont="1" applyFill="1" applyBorder="1" applyProtection="1"/>
    <xf numFmtId="9" fontId="3" fillId="13" borderId="25" xfId="1" applyNumberFormat="1" applyFont="1" applyFill="1" applyBorder="1" applyProtection="1"/>
    <xf numFmtId="1" fontId="3" fillId="5" borderId="51" xfId="1" applyNumberFormat="1" applyFont="1" applyFill="1" applyBorder="1" applyAlignment="1" applyProtection="1">
      <alignment vertical="center" wrapText="1"/>
    </xf>
    <xf numFmtId="0" fontId="10" fillId="11" borderId="48" xfId="1" applyFont="1" applyFill="1" applyBorder="1" applyAlignment="1" applyProtection="1">
      <alignment vertical="center" wrapText="1"/>
    </xf>
    <xf numFmtId="0" fontId="10" fillId="14" borderId="50" xfId="1" applyFont="1" applyFill="1" applyBorder="1" applyAlignment="1" applyProtection="1">
      <alignment vertical="center" wrapText="1"/>
    </xf>
    <xf numFmtId="9" fontId="3" fillId="13" borderId="28" xfId="1" applyNumberFormat="1" applyFont="1" applyFill="1" applyBorder="1" applyAlignment="1" applyProtection="1">
      <alignment vertical="center" wrapText="1"/>
    </xf>
    <xf numFmtId="9" fontId="3" fillId="13" borderId="25" xfId="1" applyNumberFormat="1" applyFont="1" applyFill="1" applyBorder="1" applyAlignment="1" applyProtection="1">
      <alignment vertical="center" wrapText="1"/>
    </xf>
    <xf numFmtId="0" fontId="10" fillId="11" borderId="50" xfId="1" applyFont="1" applyFill="1" applyBorder="1" applyAlignment="1" applyProtection="1">
      <alignment vertical="center" wrapText="1"/>
    </xf>
    <xf numFmtId="0" fontId="13" fillId="14" borderId="50" xfId="1" applyFont="1" applyFill="1" applyBorder="1" applyAlignment="1" applyProtection="1">
      <alignment vertical="center" wrapText="1"/>
    </xf>
    <xf numFmtId="165" fontId="12" fillId="12" borderId="34" xfId="1" applyNumberFormat="1" applyFont="1" applyFill="1" applyBorder="1" applyAlignment="1" applyProtection="1">
      <alignment vertical="center" wrapText="1"/>
    </xf>
    <xf numFmtId="165" fontId="12" fillId="12" borderId="22" xfId="1" applyNumberFormat="1" applyFont="1" applyFill="1" applyBorder="1" applyAlignment="1" applyProtection="1">
      <alignment vertical="center" wrapText="1"/>
    </xf>
    <xf numFmtId="0" fontId="12" fillId="12" borderId="55" xfId="1" applyFont="1" applyFill="1" applyBorder="1" applyAlignment="1" applyProtection="1">
      <alignment vertical="center" wrapText="1"/>
    </xf>
    <xf numFmtId="9" fontId="3" fillId="3" borderId="36" xfId="1" applyNumberFormat="1" applyFont="1" applyFill="1" applyBorder="1" applyAlignment="1" applyProtection="1">
      <alignment vertical="center" wrapText="1"/>
    </xf>
    <xf numFmtId="0" fontId="11" fillId="12" borderId="29" xfId="1" applyFont="1" applyFill="1" applyBorder="1" applyAlignment="1" applyProtection="1">
      <alignment vertical="center" wrapText="1"/>
    </xf>
    <xf numFmtId="0" fontId="10" fillId="11" borderId="14" xfId="1" applyFont="1" applyFill="1" applyBorder="1" applyAlignment="1" applyProtection="1">
      <alignment vertical="center" wrapText="1"/>
    </xf>
    <xf numFmtId="9" fontId="9" fillId="5" borderId="52" xfId="1" applyNumberFormat="1" applyFont="1" applyFill="1" applyBorder="1" applyAlignment="1" applyProtection="1">
      <alignment vertical="center" wrapText="1"/>
    </xf>
    <xf numFmtId="0" fontId="6" fillId="0" borderId="50" xfId="1" applyFont="1" applyBorder="1" applyAlignment="1" applyProtection="1">
      <alignment horizontal="left" vertical="center" wrapText="1"/>
    </xf>
    <xf numFmtId="1" fontId="3" fillId="0" borderId="51" xfId="1" applyNumberFormat="1" applyFont="1" applyBorder="1" applyAlignment="1" applyProtection="1">
      <alignment vertical="center" wrapText="1"/>
    </xf>
    <xf numFmtId="0" fontId="13" fillId="0" borderId="22" xfId="1" applyFont="1" applyBorder="1" applyAlignment="1" applyProtection="1">
      <alignment horizontal="right" vertical="center" wrapText="1"/>
    </xf>
    <xf numFmtId="9" fontId="9" fillId="0" borderId="23" xfId="1" applyNumberFormat="1" applyFont="1" applyBorder="1" applyAlignment="1" applyProtection="1">
      <alignment horizontal="right" vertical="center" wrapText="1"/>
    </xf>
    <xf numFmtId="1" fontId="12" fillId="0" borderId="34" xfId="1" applyNumberFormat="1" applyFont="1" applyBorder="1" applyAlignment="1" applyProtection="1">
      <alignment vertical="center" wrapText="1"/>
    </xf>
    <xf numFmtId="9" fontId="3" fillId="0" borderId="28" xfId="1" applyNumberFormat="1" applyFont="1" applyBorder="1" applyAlignment="1" applyProtection="1">
      <alignment vertical="center" wrapText="1"/>
    </xf>
    <xf numFmtId="1" fontId="12" fillId="0" borderId="22" xfId="1" applyNumberFormat="1" applyFont="1" applyBorder="1" applyAlignment="1" applyProtection="1">
      <alignment vertical="center" wrapText="1"/>
    </xf>
    <xf numFmtId="9" fontId="3" fillId="0" borderId="25" xfId="1" applyNumberFormat="1" applyFont="1" applyBorder="1" applyAlignment="1" applyProtection="1">
      <alignment vertical="center" wrapText="1"/>
    </xf>
    <xf numFmtId="0" fontId="12" fillId="0" borderId="35" xfId="1" applyFont="1" applyBorder="1" applyAlignment="1" applyProtection="1">
      <alignment vertical="center" wrapText="1"/>
    </xf>
    <xf numFmtId="0" fontId="12" fillId="0" borderId="22" xfId="1" applyFont="1" applyBorder="1" applyAlignment="1" applyProtection="1">
      <alignment vertical="center" wrapText="1"/>
    </xf>
    <xf numFmtId="0" fontId="12" fillId="0" borderId="34" xfId="1" applyFont="1" applyBorder="1" applyAlignment="1" applyProtection="1">
      <alignment vertical="center" wrapText="1"/>
    </xf>
    <xf numFmtId="1" fontId="3" fillId="5" borderId="15" xfId="1" applyNumberFormat="1" applyFont="1" applyFill="1" applyBorder="1" applyAlignment="1" applyProtection="1">
      <alignment vertical="center" wrapText="1"/>
    </xf>
    <xf numFmtId="0" fontId="6" fillId="0" borderId="58" xfId="1" applyFont="1" applyBorder="1" applyAlignment="1" applyProtection="1">
      <alignment horizontal="left" vertical="center" wrapText="1"/>
    </xf>
    <xf numFmtId="1" fontId="3" fillId="10" borderId="59" xfId="1" applyNumberFormat="1" applyFont="1" applyFill="1" applyBorder="1" applyAlignment="1" applyProtection="1">
      <alignment vertical="center" wrapText="1"/>
    </xf>
    <xf numFmtId="0" fontId="13" fillId="14" borderId="60" xfId="1" applyFont="1" applyFill="1" applyBorder="1" applyAlignment="1" applyProtection="1">
      <alignment horizontal="right" vertical="center" wrapText="1"/>
    </xf>
    <xf numFmtId="9" fontId="9" fillId="10" borderId="62" xfId="1" applyNumberFormat="1" applyFont="1" applyFill="1" applyBorder="1" applyAlignment="1" applyProtection="1">
      <alignment horizontal="right" vertical="center" wrapText="1"/>
    </xf>
    <xf numFmtId="1" fontId="12" fillId="12" borderId="63" xfId="1" applyNumberFormat="1" applyFont="1" applyFill="1" applyBorder="1" applyAlignment="1" applyProtection="1">
      <alignment vertical="center" wrapText="1"/>
    </xf>
    <xf numFmtId="9" fontId="3" fillId="13" borderId="18" xfId="1" applyNumberFormat="1" applyFont="1" applyFill="1" applyBorder="1" applyAlignment="1" applyProtection="1">
      <alignment vertical="center" wrapText="1"/>
    </xf>
    <xf numFmtId="1" fontId="12" fillId="12" borderId="60" xfId="1" applyNumberFormat="1" applyFont="1" applyFill="1" applyBorder="1" applyAlignment="1" applyProtection="1">
      <alignment vertical="center" wrapText="1"/>
    </xf>
    <xf numFmtId="9" fontId="3" fillId="13" borderId="17" xfId="1" applyNumberFormat="1" applyFont="1" applyFill="1" applyBorder="1" applyAlignment="1" applyProtection="1">
      <alignment vertical="center" wrapText="1"/>
    </xf>
    <xf numFmtId="0" fontId="12" fillId="12" borderId="64" xfId="1" applyFont="1" applyFill="1" applyBorder="1" applyAlignment="1" applyProtection="1">
      <alignment vertical="center" wrapText="1"/>
    </xf>
    <xf numFmtId="0" fontId="12" fillId="12" borderId="60" xfId="1" applyFont="1" applyFill="1" applyBorder="1" applyAlignment="1" applyProtection="1">
      <alignment vertical="center" wrapText="1"/>
    </xf>
    <xf numFmtId="0" fontId="12" fillId="12" borderId="63" xfId="1" applyFont="1" applyFill="1" applyBorder="1" applyAlignment="1" applyProtection="1">
      <alignment vertical="center" wrapText="1"/>
    </xf>
    <xf numFmtId="0" fontId="15" fillId="10" borderId="43" xfId="1" applyFont="1" applyFill="1" applyBorder="1" applyAlignment="1" applyProtection="1">
      <alignment horizontal="left" vertical="top"/>
    </xf>
    <xf numFmtId="0" fontId="15" fillId="10" borderId="43" xfId="1" applyFont="1" applyFill="1" applyBorder="1" applyAlignment="1" applyProtection="1">
      <alignment horizontal="left" vertical="top" wrapText="1"/>
    </xf>
    <xf numFmtId="0" fontId="26" fillId="0" borderId="0" xfId="1" applyFont="1" applyAlignment="1" applyProtection="1">
      <alignment horizontal="left" vertical="top"/>
    </xf>
    <xf numFmtId="0" fontId="18" fillId="0" borderId="0" xfId="1" applyFont="1" applyAlignment="1" applyProtection="1">
      <alignment horizontal="left" vertical="top"/>
    </xf>
    <xf numFmtId="0" fontId="20" fillId="0" borderId="0" xfId="1" applyFont="1" applyAlignment="1" applyProtection="1">
      <alignment horizontal="left" vertical="top"/>
    </xf>
    <xf numFmtId="0" fontId="20" fillId="0" borderId="0" xfId="1" applyFont="1" applyAlignment="1" applyProtection="1">
      <alignment horizontal="left" vertical="top" wrapText="1"/>
    </xf>
    <xf numFmtId="0" fontId="30" fillId="0" borderId="0" xfId="0" applyFont="1" applyAlignment="1" applyProtection="1">
      <alignment vertical="top"/>
    </xf>
    <xf numFmtId="0" fontId="0" fillId="0" borderId="0" xfId="0" applyProtection="1"/>
    <xf numFmtId="0" fontId="3" fillId="0" borderId="0" xfId="1" applyFont="1" applyProtection="1"/>
    <xf numFmtId="0" fontId="3" fillId="2" borderId="0" xfId="1" applyFont="1" applyFill="1" applyAlignment="1" applyProtection="1">
      <alignment horizontal="left" vertical="top" wrapText="1"/>
    </xf>
    <xf numFmtId="0" fontId="8" fillId="0" borderId="1" xfId="1" applyFont="1" applyBorder="1" applyAlignment="1" applyProtection="1">
      <alignment wrapText="1"/>
    </xf>
    <xf numFmtId="0" fontId="3" fillId="13" borderId="36" xfId="1" applyFont="1" applyFill="1" applyBorder="1" applyAlignment="1" applyProtection="1">
      <alignment vertical="center" wrapText="1"/>
    </xf>
    <xf numFmtId="0" fontId="6" fillId="10" borderId="58" xfId="1" applyFont="1" applyFill="1" applyBorder="1" applyAlignment="1" applyProtection="1">
      <alignment horizontal="left" vertical="center" wrapText="1"/>
    </xf>
    <xf numFmtId="0" fontId="26" fillId="10" borderId="43" xfId="1" applyFont="1" applyFill="1" applyBorder="1" applyProtection="1"/>
    <xf numFmtId="0" fontId="15" fillId="10" borderId="43" xfId="1" applyFont="1" applyFill="1" applyBorder="1" applyAlignment="1" applyProtection="1">
      <alignment wrapText="1"/>
    </xf>
    <xf numFmtId="0" fontId="18" fillId="0" borderId="0" xfId="1" applyFont="1" applyProtection="1"/>
    <xf numFmtId="0" fontId="20" fillId="0" borderId="0" xfId="1" applyFont="1" applyProtection="1"/>
    <xf numFmtId="0" fontId="23" fillId="35" borderId="0" xfId="1" applyFont="1" applyFill="1" applyAlignment="1" applyProtection="1">
      <alignment horizontal="left" wrapText="1"/>
    </xf>
    <xf numFmtId="0" fontId="8" fillId="35" borderId="0" xfId="1" applyFont="1" applyFill="1" applyAlignment="1" applyProtection="1">
      <alignment horizontal="left" vertical="center" wrapText="1"/>
    </xf>
    <xf numFmtId="0" fontId="25" fillId="2" borderId="0" xfId="1" applyFont="1" applyFill="1" applyAlignment="1" applyProtection="1">
      <alignment horizontal="left" vertical="top" wrapText="1"/>
    </xf>
    <xf numFmtId="0" fontId="6" fillId="20" borderId="11" xfId="1" applyFont="1" applyFill="1" applyBorder="1" applyAlignment="1" applyProtection="1">
      <alignment horizontal="center" wrapText="1"/>
    </xf>
    <xf numFmtId="0" fontId="6" fillId="20" borderId="21" xfId="1" applyFont="1" applyFill="1" applyBorder="1" applyAlignment="1" applyProtection="1">
      <alignment horizontal="center" wrapText="1"/>
    </xf>
    <xf numFmtId="0" fontId="3" fillId="21" borderId="9" xfId="1" applyFont="1" applyFill="1" applyBorder="1" applyAlignment="1" applyProtection="1">
      <alignment horizontal="center" wrapText="1"/>
    </xf>
    <xf numFmtId="0" fontId="3" fillId="21" borderId="18" xfId="1" applyFont="1" applyFill="1" applyBorder="1" applyAlignment="1" applyProtection="1">
      <alignment horizontal="center" wrapText="1"/>
    </xf>
    <xf numFmtId="0" fontId="6" fillId="30" borderId="5" xfId="1" applyFont="1" applyFill="1" applyBorder="1" applyAlignment="1" applyProtection="1">
      <alignment horizontal="center" wrapText="1"/>
    </xf>
    <xf numFmtId="0" fontId="6" fillId="30" borderId="16" xfId="1" applyFont="1" applyFill="1" applyBorder="1" applyAlignment="1" applyProtection="1">
      <alignment horizontal="center" wrapText="1"/>
    </xf>
    <xf numFmtId="0" fontId="3" fillId="31" borderId="9" xfId="1" applyFont="1" applyFill="1" applyBorder="1" applyAlignment="1" applyProtection="1">
      <alignment horizontal="center" wrapText="1"/>
    </xf>
    <xf numFmtId="0" fontId="3" fillId="31" borderId="18" xfId="1" applyFont="1" applyFill="1" applyBorder="1" applyAlignment="1" applyProtection="1">
      <alignment horizontal="center" wrapText="1"/>
    </xf>
    <xf numFmtId="0" fontId="6" fillId="34" borderId="6" xfId="1" applyFont="1" applyFill="1" applyBorder="1" applyAlignment="1" applyProtection="1">
      <alignment horizontal="center" wrapText="1"/>
    </xf>
    <xf numFmtId="0" fontId="6" fillId="34" borderId="5" xfId="1" applyFont="1" applyFill="1" applyBorder="1" applyAlignment="1" applyProtection="1">
      <alignment horizontal="center" wrapText="1"/>
    </xf>
    <xf numFmtId="0" fontId="6" fillId="34" borderId="16" xfId="1" applyFont="1" applyFill="1" applyBorder="1" applyAlignment="1" applyProtection="1">
      <alignment horizontal="center" wrapText="1"/>
    </xf>
    <xf numFmtId="0" fontId="3" fillId="35" borderId="7" xfId="1" applyFont="1" applyFill="1" applyBorder="1" applyAlignment="1" applyProtection="1">
      <alignment horizontal="center" wrapText="1"/>
    </xf>
    <xf numFmtId="0" fontId="3" fillId="35" borderId="9" xfId="1" applyFont="1" applyFill="1" applyBorder="1" applyAlignment="1" applyProtection="1">
      <alignment horizontal="center" wrapText="1"/>
    </xf>
    <xf numFmtId="0" fontId="3" fillId="35" borderId="18" xfId="1" applyFont="1" applyFill="1" applyBorder="1" applyAlignment="1" applyProtection="1">
      <alignment horizontal="center" wrapText="1"/>
    </xf>
    <xf numFmtId="0" fontId="6" fillId="26" borderId="8" xfId="1" applyFont="1" applyFill="1" applyBorder="1" applyAlignment="1" applyProtection="1">
      <alignment horizontal="center" wrapText="1"/>
    </xf>
    <xf numFmtId="0" fontId="6" fillId="26" borderId="19" xfId="1" applyFont="1" applyFill="1" applyBorder="1" applyAlignment="1" applyProtection="1">
      <alignment horizontal="center" wrapText="1"/>
    </xf>
    <xf numFmtId="0" fontId="3" fillId="27" borderId="9" xfId="1" applyFont="1" applyFill="1" applyBorder="1" applyAlignment="1" applyProtection="1">
      <alignment horizontal="center" wrapText="1"/>
    </xf>
    <xf numFmtId="0" fontId="3" fillId="27" borderId="18" xfId="1" applyFont="1" applyFill="1" applyBorder="1" applyAlignment="1" applyProtection="1">
      <alignment horizontal="center" wrapText="1"/>
    </xf>
    <xf numFmtId="0" fontId="6" fillId="32" borderId="5" xfId="1" applyFont="1" applyFill="1" applyBorder="1" applyAlignment="1" applyProtection="1">
      <alignment horizontal="center" wrapText="1"/>
    </xf>
    <xf numFmtId="0" fontId="6" fillId="32" borderId="16" xfId="1" applyFont="1" applyFill="1" applyBorder="1" applyAlignment="1" applyProtection="1">
      <alignment horizontal="center" wrapText="1"/>
    </xf>
    <xf numFmtId="0" fontId="3" fillId="33" borderId="10" xfId="1" applyFont="1" applyFill="1" applyBorder="1" applyAlignment="1" applyProtection="1">
      <alignment horizontal="center" wrapText="1"/>
    </xf>
    <xf numFmtId="0" fontId="3" fillId="33" borderId="20" xfId="1" applyFont="1" applyFill="1" applyBorder="1" applyAlignment="1" applyProtection="1">
      <alignment horizontal="center" wrapText="1"/>
    </xf>
    <xf numFmtId="0" fontId="6" fillId="28" borderId="5" xfId="1" applyFont="1" applyFill="1" applyBorder="1" applyAlignment="1" applyProtection="1">
      <alignment horizontal="center" wrapText="1"/>
    </xf>
    <xf numFmtId="0" fontId="6" fillId="28" borderId="16" xfId="1" applyFont="1" applyFill="1" applyBorder="1" applyAlignment="1" applyProtection="1">
      <alignment horizontal="center" wrapText="1"/>
    </xf>
    <xf numFmtId="0" fontId="3" fillId="29" borderId="9" xfId="1" applyFont="1" applyFill="1" applyBorder="1" applyAlignment="1" applyProtection="1">
      <alignment horizontal="center" wrapText="1"/>
    </xf>
    <xf numFmtId="0" fontId="3" fillId="29" borderId="18" xfId="1" applyFont="1" applyFill="1" applyBorder="1" applyAlignment="1" applyProtection="1">
      <alignment horizontal="center" wrapText="1"/>
    </xf>
    <xf numFmtId="0" fontId="6" fillId="8" borderId="11" xfId="1" applyFont="1" applyFill="1" applyBorder="1" applyAlignment="1" applyProtection="1">
      <alignment horizontal="center" wrapText="1"/>
    </xf>
    <xf numFmtId="0" fontId="6" fillId="8" borderId="21" xfId="1" applyFont="1" applyFill="1" applyBorder="1" applyAlignment="1" applyProtection="1">
      <alignment horizontal="center" wrapText="1"/>
    </xf>
    <xf numFmtId="0" fontId="3" fillId="9" borderId="9" xfId="1" applyFont="1" applyFill="1" applyBorder="1" applyAlignment="1" applyProtection="1">
      <alignment horizontal="center" wrapText="1"/>
    </xf>
    <xf numFmtId="0" fontId="3" fillId="9" borderId="18" xfId="1" applyFont="1" applyFill="1" applyBorder="1" applyAlignment="1" applyProtection="1">
      <alignment horizontal="center" wrapText="1"/>
    </xf>
    <xf numFmtId="0" fontId="6" fillId="6" borderId="11" xfId="1" applyFont="1" applyFill="1" applyBorder="1" applyAlignment="1" applyProtection="1">
      <alignment horizontal="center" wrapText="1"/>
    </xf>
    <xf numFmtId="0" fontId="6" fillId="6" borderId="21" xfId="1" applyFont="1" applyFill="1" applyBorder="1" applyAlignment="1" applyProtection="1">
      <alignment horizontal="center" wrapText="1"/>
    </xf>
    <xf numFmtId="0" fontId="3" fillId="7" borderId="9" xfId="1" applyFont="1" applyFill="1" applyBorder="1" applyAlignment="1" applyProtection="1">
      <alignment horizontal="center" wrapText="1"/>
    </xf>
    <xf numFmtId="0" fontId="3" fillId="7" borderId="18" xfId="1" applyFont="1" applyFill="1" applyBorder="1" applyAlignment="1" applyProtection="1">
      <alignment horizontal="center" wrapText="1"/>
    </xf>
    <xf numFmtId="0" fontId="6" fillId="18" borderId="5" xfId="1" applyFont="1" applyFill="1" applyBorder="1" applyAlignment="1" applyProtection="1">
      <alignment horizontal="center" wrapText="1"/>
    </xf>
    <xf numFmtId="0" fontId="6" fillId="18" borderId="16" xfId="1" applyFont="1" applyFill="1" applyBorder="1" applyAlignment="1" applyProtection="1">
      <alignment horizontal="center" wrapText="1"/>
    </xf>
    <xf numFmtId="0" fontId="3" fillId="19" borderId="9" xfId="1" applyFont="1" applyFill="1" applyBorder="1" applyAlignment="1" applyProtection="1">
      <alignment horizontal="center" wrapText="1"/>
    </xf>
    <xf numFmtId="0" fontId="3" fillId="19" borderId="18" xfId="1" applyFont="1" applyFill="1" applyBorder="1" applyAlignment="1" applyProtection="1">
      <alignment horizontal="center" wrapText="1"/>
    </xf>
    <xf numFmtId="0" fontId="3" fillId="33" borderId="9" xfId="1" applyFont="1" applyFill="1" applyBorder="1" applyAlignment="1" applyProtection="1">
      <alignment horizontal="center" wrapText="1"/>
    </xf>
    <xf numFmtId="0" fontId="3" fillId="33" borderId="18" xfId="1" applyFont="1" applyFill="1" applyBorder="1" applyAlignment="1" applyProtection="1">
      <alignment horizontal="center" wrapText="1"/>
    </xf>
    <xf numFmtId="0" fontId="5" fillId="15" borderId="42" xfId="1" applyFont="1" applyFill="1" applyBorder="1" applyAlignment="1" applyProtection="1">
      <alignment wrapText="1"/>
    </xf>
    <xf numFmtId="0" fontId="5" fillId="15" borderId="43" xfId="1" applyFont="1" applyFill="1" applyBorder="1" applyAlignment="1" applyProtection="1">
      <alignment wrapText="1"/>
    </xf>
    <xf numFmtId="0" fontId="5" fillId="15" borderId="32" xfId="1" applyFont="1" applyFill="1" applyBorder="1" applyAlignment="1" applyProtection="1">
      <alignment wrapText="1"/>
    </xf>
    <xf numFmtId="0" fontId="5" fillId="15" borderId="0" xfId="1" applyFont="1" applyFill="1" applyAlignment="1" applyProtection="1">
      <alignment wrapText="1"/>
    </xf>
    <xf numFmtId="0" fontId="5" fillId="15" borderId="46" xfId="1" applyFont="1" applyFill="1" applyBorder="1" applyAlignment="1" applyProtection="1">
      <alignment wrapText="1"/>
    </xf>
    <xf numFmtId="0" fontId="5" fillId="15" borderId="1" xfId="1" applyFont="1" applyFill="1" applyBorder="1" applyAlignment="1" applyProtection="1">
      <alignment wrapText="1"/>
    </xf>
    <xf numFmtId="0" fontId="6" fillId="16" borderId="43" xfId="1" applyFont="1" applyFill="1" applyBorder="1" applyAlignment="1" applyProtection="1">
      <alignment horizontal="center" wrapText="1"/>
    </xf>
    <xf numFmtId="0" fontId="6" fillId="16" borderId="0" xfId="1" applyFont="1" applyFill="1" applyAlignment="1" applyProtection="1">
      <alignment horizontal="center" wrapText="1"/>
    </xf>
    <xf numFmtId="0" fontId="6" fillId="16" borderId="1" xfId="1" applyFont="1" applyFill="1" applyBorder="1" applyAlignment="1" applyProtection="1">
      <alignment horizontal="center" wrapText="1"/>
    </xf>
    <xf numFmtId="0" fontId="9" fillId="15" borderId="43" xfId="1" applyFont="1" applyFill="1" applyBorder="1" applyAlignment="1" applyProtection="1">
      <alignment horizontal="center" wrapText="1"/>
    </xf>
    <xf numFmtId="0" fontId="9" fillId="15" borderId="0" xfId="1" applyFont="1" applyFill="1" applyAlignment="1" applyProtection="1">
      <alignment horizontal="center" wrapText="1"/>
    </xf>
    <xf numFmtId="0" fontId="9" fillId="15" borderId="1" xfId="1" applyFont="1" applyFill="1" applyBorder="1" applyAlignment="1" applyProtection="1">
      <alignment horizontal="center" wrapText="1"/>
    </xf>
    <xf numFmtId="0" fontId="3" fillId="15" borderId="43" xfId="1" applyFont="1" applyFill="1" applyBorder="1" applyAlignment="1" applyProtection="1">
      <alignment horizontal="center" wrapText="1"/>
    </xf>
    <xf numFmtId="0" fontId="3" fillId="15" borderId="0" xfId="1" applyFont="1" applyFill="1" applyAlignment="1" applyProtection="1">
      <alignment horizontal="center" wrapText="1"/>
    </xf>
    <xf numFmtId="0" fontId="3" fillId="15" borderId="1" xfId="1" applyFont="1" applyFill="1" applyBorder="1" applyAlignment="1" applyProtection="1">
      <alignment horizontal="center" wrapText="1"/>
    </xf>
    <xf numFmtId="0" fontId="6" fillId="24" borderId="11" xfId="1" applyFont="1" applyFill="1" applyBorder="1" applyAlignment="1" applyProtection="1">
      <alignment horizontal="center" wrapText="1"/>
    </xf>
    <xf numFmtId="0" fontId="6" fillId="24" borderId="21" xfId="1" applyFont="1" applyFill="1" applyBorder="1" applyAlignment="1" applyProtection="1">
      <alignment horizontal="center" wrapText="1"/>
    </xf>
    <xf numFmtId="0" fontId="3" fillId="25" borderId="9" xfId="1" applyFont="1" applyFill="1" applyBorder="1" applyAlignment="1" applyProtection="1">
      <alignment horizontal="center" wrapText="1"/>
    </xf>
    <xf numFmtId="0" fontId="3" fillId="25" borderId="18" xfId="1" applyFont="1" applyFill="1" applyBorder="1" applyAlignment="1" applyProtection="1">
      <alignment horizontal="center" wrapText="1"/>
    </xf>
    <xf numFmtId="0" fontId="3" fillId="35" borderId="10" xfId="1" applyFont="1" applyFill="1" applyBorder="1" applyAlignment="1" applyProtection="1">
      <alignment horizontal="center" wrapText="1"/>
    </xf>
    <xf numFmtId="0" fontId="3" fillId="35" borderId="20" xfId="1" applyFont="1" applyFill="1" applyBorder="1" applyAlignment="1" applyProtection="1">
      <alignment horizontal="center" wrapText="1"/>
    </xf>
    <xf numFmtId="0" fontId="6" fillId="22" borderId="11" xfId="1" applyFont="1" applyFill="1" applyBorder="1" applyAlignment="1" applyProtection="1">
      <alignment horizontal="center" wrapText="1"/>
    </xf>
    <xf numFmtId="0" fontId="6" fillId="22" borderId="21" xfId="1" applyFont="1" applyFill="1" applyBorder="1" applyAlignment="1" applyProtection="1">
      <alignment horizontal="center" wrapText="1"/>
    </xf>
    <xf numFmtId="0" fontId="3" fillId="23" borderId="9" xfId="1" applyFont="1" applyFill="1" applyBorder="1" applyAlignment="1" applyProtection="1">
      <alignment horizontal="center" wrapText="1"/>
    </xf>
    <xf numFmtId="0" fontId="3" fillId="23" borderId="18" xfId="1" applyFont="1" applyFill="1" applyBorder="1" applyAlignment="1" applyProtection="1">
      <alignment horizontal="center" wrapText="1"/>
    </xf>
    <xf numFmtId="0" fontId="3" fillId="15" borderId="44" xfId="1" applyFont="1" applyFill="1" applyBorder="1" applyAlignment="1" applyProtection="1">
      <alignment horizontal="center" wrapText="1"/>
    </xf>
    <xf numFmtId="0" fontId="3" fillId="15" borderId="45" xfId="1" applyFont="1" applyFill="1" applyBorder="1" applyAlignment="1" applyProtection="1">
      <alignment horizontal="center" wrapText="1"/>
    </xf>
    <xf numFmtId="0" fontId="3" fillId="15" borderId="47" xfId="1" applyFont="1" applyFill="1" applyBorder="1" applyAlignment="1" applyProtection="1">
      <alignment horizontal="center" wrapText="1"/>
    </xf>
    <xf numFmtId="0" fontId="5" fillId="15" borderId="42" xfId="1" applyFont="1" applyFill="1" applyBorder="1" applyAlignment="1" applyProtection="1">
      <alignment horizontal="left" wrapText="1"/>
    </xf>
    <xf numFmtId="0" fontId="5" fillId="15" borderId="44" xfId="1" applyFont="1" applyFill="1" applyBorder="1" applyAlignment="1" applyProtection="1">
      <alignment horizontal="left" wrapText="1"/>
    </xf>
    <xf numFmtId="0" fontId="5" fillId="15" borderId="32" xfId="1" applyFont="1" applyFill="1" applyBorder="1" applyAlignment="1" applyProtection="1">
      <alignment horizontal="left" wrapText="1"/>
    </xf>
    <xf numFmtId="0" fontId="5" fillId="15" borderId="45" xfId="1" applyFont="1" applyFill="1" applyBorder="1" applyAlignment="1" applyProtection="1">
      <alignment horizontal="left" wrapText="1"/>
    </xf>
    <xf numFmtId="0" fontId="5" fillId="15" borderId="46" xfId="1" applyFont="1" applyFill="1" applyBorder="1" applyAlignment="1" applyProtection="1">
      <alignment horizontal="left" wrapText="1"/>
    </xf>
    <xf numFmtId="0" fontId="5" fillId="15" borderId="47" xfId="1" applyFont="1" applyFill="1" applyBorder="1" applyAlignment="1" applyProtection="1">
      <alignment horizontal="left" wrapText="1"/>
    </xf>
    <xf numFmtId="0" fontId="8" fillId="35" borderId="0" xfId="1" applyFont="1" applyFill="1" applyAlignment="1" applyProtection="1">
      <alignment horizontal="left" vertical="top" wrapText="1"/>
    </xf>
    <xf numFmtId="0" fontId="29" fillId="35" borderId="0" xfId="1" applyFont="1" applyFill="1" applyAlignment="1" applyProtection="1">
      <alignment horizontal="left" wrapText="1"/>
    </xf>
    <xf numFmtId="0" fontId="23" fillId="35" borderId="0" xfId="1" applyFont="1" applyFill="1" applyAlignment="1" applyProtection="1">
      <alignment horizontal="left" vertical="top" wrapText="1"/>
    </xf>
    <xf numFmtId="0" fontId="24" fillId="2" borderId="0" xfId="1" applyFont="1" applyFill="1" applyAlignment="1" applyProtection="1">
      <alignment horizontal="left" vertical="top" wrapText="1"/>
    </xf>
    <xf numFmtId="0" fontId="6" fillId="6" borderId="5" xfId="1" applyFont="1" applyFill="1" applyBorder="1" applyAlignment="1" applyProtection="1">
      <alignment horizontal="center" wrapText="1"/>
    </xf>
    <xf numFmtId="0" fontId="6" fillId="6" borderId="16" xfId="1" applyFont="1" applyFill="1" applyBorder="1" applyAlignment="1" applyProtection="1">
      <alignment horizontal="center" wrapText="1"/>
    </xf>
    <xf numFmtId="0" fontId="21" fillId="18" borderId="5" xfId="1" applyFont="1" applyFill="1" applyBorder="1" applyAlignment="1" applyProtection="1">
      <alignment horizontal="center" wrapText="1"/>
    </xf>
    <xf numFmtId="0" fontId="21" fillId="18" borderId="16" xfId="1" applyFont="1" applyFill="1" applyBorder="1" applyAlignment="1" applyProtection="1">
      <alignment horizontal="center" wrapText="1"/>
    </xf>
    <xf numFmtId="0" fontId="22" fillId="19" borderId="10" xfId="1" applyFont="1" applyFill="1" applyBorder="1" applyAlignment="1" applyProtection="1">
      <alignment horizontal="center" wrapText="1"/>
    </xf>
    <xf numFmtId="0" fontId="22" fillId="19" borderId="20" xfId="1" applyFont="1" applyFill="1" applyBorder="1" applyAlignment="1" applyProtection="1">
      <alignment horizontal="center" wrapText="1"/>
    </xf>
    <xf numFmtId="0" fontId="21" fillId="32" borderId="5" xfId="1" applyFont="1" applyFill="1" applyBorder="1" applyAlignment="1" applyProtection="1">
      <alignment horizontal="center" wrapText="1"/>
    </xf>
    <xf numFmtId="0" fontId="21" fillId="32" borderId="16" xfId="1" applyFont="1" applyFill="1" applyBorder="1" applyAlignment="1" applyProtection="1">
      <alignment horizontal="center" wrapText="1"/>
    </xf>
    <xf numFmtId="0" fontId="22" fillId="33" borderId="10" xfId="1" applyFont="1" applyFill="1" applyBorder="1" applyAlignment="1" applyProtection="1">
      <alignment horizontal="center" wrapText="1"/>
    </xf>
    <xf numFmtId="0" fontId="22" fillId="33" borderId="20" xfId="1" applyFont="1" applyFill="1" applyBorder="1" applyAlignment="1" applyProtection="1">
      <alignment horizontal="center" wrapText="1"/>
    </xf>
    <xf numFmtId="0" fontId="6" fillId="26" borderId="5" xfId="1" applyFont="1" applyFill="1" applyBorder="1" applyAlignment="1" applyProtection="1">
      <alignment horizontal="center" wrapText="1"/>
    </xf>
    <xf numFmtId="0" fontId="6" fillId="26" borderId="16" xfId="1" applyFont="1" applyFill="1" applyBorder="1" applyAlignment="1" applyProtection="1">
      <alignment horizontal="center" wrapText="1"/>
    </xf>
    <xf numFmtId="0" fontId="6" fillId="8" borderId="5" xfId="1" applyFont="1" applyFill="1" applyBorder="1" applyAlignment="1" applyProtection="1">
      <alignment horizontal="center" wrapText="1"/>
    </xf>
    <xf numFmtId="0" fontId="6" fillId="8" borderId="16" xfId="1" applyFont="1" applyFill="1" applyBorder="1" applyAlignment="1" applyProtection="1">
      <alignment horizontal="center" wrapText="1"/>
    </xf>
    <xf numFmtId="0" fontId="21" fillId="36" borderId="5" xfId="1" applyFont="1" applyFill="1" applyBorder="1" applyAlignment="1" applyProtection="1">
      <alignment horizontal="center" wrapText="1"/>
    </xf>
    <xf numFmtId="0" fontId="21" fillId="36" borderId="16" xfId="1" applyFont="1" applyFill="1" applyBorder="1" applyAlignment="1" applyProtection="1">
      <alignment horizontal="center" wrapText="1"/>
    </xf>
    <xf numFmtId="0" fontId="22" fillId="37" borderId="10" xfId="1" applyFont="1" applyFill="1" applyBorder="1" applyAlignment="1" applyProtection="1">
      <alignment horizontal="center" wrapText="1"/>
    </xf>
    <xf numFmtId="0" fontId="22" fillId="37" borderId="20" xfId="1" applyFont="1" applyFill="1" applyBorder="1" applyAlignment="1" applyProtection="1">
      <alignment horizontal="center" wrapText="1"/>
    </xf>
    <xf numFmtId="0" fontId="3" fillId="0" borderId="0" xfId="1" applyFont="1" applyAlignment="1" applyProtection="1">
      <alignment horizontal="left" wrapText="1"/>
    </xf>
  </cellXfs>
  <cellStyles count="6">
    <cellStyle name="Hyperlink" xfId="5" builtinId="8"/>
    <cellStyle name="Normal" xfId="0" builtinId="0"/>
    <cellStyle name="Normal 2 2" xfId="1" xr:uid="{927E0E63-6349-4ECB-8CDF-6D7EB67F6FEB}"/>
    <cellStyle name="Normal 5 2" xfId="3" xr:uid="{BF584C12-8957-4760-9D6C-F88D695F4A56}"/>
    <cellStyle name="Normal 6 2" xfId="4" xr:uid="{9AC8AC1D-AA5D-4E68-A9DA-FD3A936C0DAF}"/>
    <cellStyle name="Percent 3" xfId="2" xr:uid="{CDD4515A-C2D3-4512-A66B-5007B5347D48}"/>
  </cellStyles>
  <dxfs count="0"/>
  <tableStyles count="0" defaultTableStyle="TableStyleMedium2" defaultPivotStyle="PivotStyleLight16"/>
  <colors>
    <mruColors>
      <color rgb="FF562C84"/>
      <color rgb="FF8A7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232032</xdr:colOff>
      <xdr:row>51</xdr:row>
      <xdr:rowOff>14176</xdr:rowOff>
    </xdr:from>
    <xdr:to>
      <xdr:col>5</xdr:col>
      <xdr:colOff>655237</xdr:colOff>
      <xdr:row>54</xdr:row>
      <xdr:rowOff>69444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21F7D7F4-324C-4AB5-BF62-C27D4B2B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4754" y="9906065"/>
          <a:ext cx="1220483" cy="570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190499</xdr:colOff>
      <xdr:row>0</xdr:row>
      <xdr:rowOff>52917</xdr:rowOff>
    </xdr:from>
    <xdr:to>
      <xdr:col>10</xdr:col>
      <xdr:colOff>638174</xdr:colOff>
      <xdr:row>4</xdr:row>
      <xdr:rowOff>215670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B4F1D-069C-D22B-D1DE-68EEE480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42416" y="52917"/>
          <a:ext cx="6078008" cy="1316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686766</xdr:colOff>
      <xdr:row>52</xdr:row>
      <xdr:rowOff>31942</xdr:rowOff>
    </xdr:from>
    <xdr:to>
      <xdr:col>6</xdr:col>
      <xdr:colOff>318751</xdr:colOff>
      <xdr:row>55</xdr:row>
      <xdr:rowOff>96300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8F4E5E60-6B9E-43F7-8AA0-7D2A780B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6266" y="9923831"/>
          <a:ext cx="1226541" cy="565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74083</xdr:colOff>
      <xdr:row>0</xdr:row>
      <xdr:rowOff>74083</xdr:rowOff>
    </xdr:from>
    <xdr:to>
      <xdr:col>12</xdr:col>
      <xdr:colOff>524933</xdr:colOff>
      <xdr:row>5</xdr:row>
      <xdr:rowOff>182861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D0C5D9-54EA-4625-BB78-3F98551C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8500" y="74083"/>
          <a:ext cx="6081183" cy="1325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A75B0"/>
      </a:accent1>
      <a:accent2>
        <a:srgbClr val="BB7131"/>
      </a:accent2>
      <a:accent3>
        <a:srgbClr val="25BCA6"/>
      </a:accent3>
      <a:accent4>
        <a:srgbClr val="FFCB08"/>
      </a:accent4>
      <a:accent5>
        <a:srgbClr val="0BA3DE"/>
      </a:accent5>
      <a:accent6>
        <a:srgbClr val="F4921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2708-FFD2-42B0-A2CF-3C9ECA81A069}">
  <sheetPr>
    <tabColor rgb="FF92D050"/>
  </sheetPr>
  <dimension ref="A1:AB54"/>
  <sheetViews>
    <sheetView showGridLines="0" tabSelected="1" zoomScale="90" zoomScaleNormal="90" workbookViewId="0">
      <selection activeCell="A5" sqref="A5"/>
    </sheetView>
  </sheetViews>
  <sheetFormatPr defaultColWidth="8.81640625" defaultRowHeight="14.5" x14ac:dyDescent="0.35"/>
  <cols>
    <col min="1" max="1" width="39.453125" style="31" customWidth="1"/>
    <col min="2" max="2" width="17.1796875" style="31" customWidth="1"/>
    <col min="3" max="28" width="11.453125" style="31" customWidth="1"/>
    <col min="29" max="16384" width="8.81640625" style="31"/>
  </cols>
  <sheetData>
    <row r="1" spans="1:28" ht="37.5" customHeight="1" x14ac:dyDescent="0.55000000000000004">
      <c r="A1" s="209" t="s">
        <v>85</v>
      </c>
      <c r="B1" s="209"/>
      <c r="C1" s="209"/>
      <c r="D1" s="29"/>
      <c r="E1" s="29"/>
      <c r="F1" s="30"/>
    </row>
    <row r="2" spans="1:28" ht="17.5" customHeight="1" x14ac:dyDescent="0.35">
      <c r="A2" s="208" t="s">
        <v>86</v>
      </c>
      <c r="B2" s="208"/>
      <c r="C2" s="32"/>
      <c r="D2" s="33"/>
      <c r="E2" s="33"/>
      <c r="F2" s="33"/>
    </row>
    <row r="3" spans="1:28" ht="27.5" customHeight="1" x14ac:dyDescent="0.35">
      <c r="A3" s="210" t="s">
        <v>1</v>
      </c>
      <c r="B3" s="210"/>
      <c r="C3" s="210"/>
      <c r="D3" s="34"/>
      <c r="E3" s="35"/>
      <c r="F3" s="35"/>
    </row>
    <row r="4" spans="1:28" ht="8.25" customHeight="1" thickBot="1" x14ac:dyDescent="0.4">
      <c r="A4" s="36"/>
      <c r="B4" s="36"/>
      <c r="C4" s="37"/>
      <c r="D4" s="34"/>
      <c r="E4" s="35"/>
      <c r="F4" s="35"/>
    </row>
    <row r="5" spans="1:28" ht="29.5" thickBot="1" x14ac:dyDescent="0.6">
      <c r="A5" s="38" t="s">
        <v>2</v>
      </c>
      <c r="B5" s="1">
        <v>0</v>
      </c>
      <c r="C5" s="39"/>
      <c r="D5" s="39"/>
      <c r="E5" s="39"/>
      <c r="F5" s="39"/>
      <c r="G5" s="40"/>
      <c r="H5" s="40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43" customFormat="1" x14ac:dyDescent="0.35">
      <c r="A6" s="41" t="s">
        <v>3</v>
      </c>
      <c r="B6" s="42">
        <f>B5/40*100</f>
        <v>0</v>
      </c>
      <c r="C6" s="219" t="s">
        <v>4</v>
      </c>
      <c r="D6" s="222" t="s">
        <v>5</v>
      </c>
      <c r="E6" s="225" t="s">
        <v>6</v>
      </c>
      <c r="F6" s="227" t="s">
        <v>7</v>
      </c>
      <c r="G6" s="229" t="s">
        <v>8</v>
      </c>
      <c r="H6" s="231" t="s">
        <v>9</v>
      </c>
      <c r="I6" s="211" t="s">
        <v>10</v>
      </c>
      <c r="J6" s="213" t="s">
        <v>11</v>
      </c>
      <c r="K6" s="215" t="s">
        <v>12</v>
      </c>
      <c r="L6" s="217" t="s">
        <v>13</v>
      </c>
      <c r="M6" s="241" t="s">
        <v>14</v>
      </c>
      <c r="N6" s="243" t="s">
        <v>15</v>
      </c>
      <c r="O6" s="245" t="s">
        <v>16</v>
      </c>
      <c r="P6" s="247" t="s">
        <v>17</v>
      </c>
      <c r="Q6" s="237" t="s">
        <v>18</v>
      </c>
      <c r="R6" s="239" t="s">
        <v>19</v>
      </c>
      <c r="S6" s="233" t="s">
        <v>20</v>
      </c>
      <c r="T6" s="235" t="s">
        <v>21</v>
      </c>
      <c r="U6" s="266" t="s">
        <v>22</v>
      </c>
      <c r="V6" s="268" t="s">
        <v>23</v>
      </c>
      <c r="W6" s="220" t="s">
        <v>24</v>
      </c>
      <c r="X6" s="270" t="s">
        <v>25</v>
      </c>
      <c r="Y6" s="272" t="s">
        <v>26</v>
      </c>
      <c r="Z6" s="274" t="s">
        <v>27</v>
      </c>
      <c r="AA6" s="229" t="s">
        <v>28</v>
      </c>
      <c r="AB6" s="249" t="s">
        <v>29</v>
      </c>
    </row>
    <row r="7" spans="1:28" ht="16.5" customHeight="1" thickBot="1" x14ac:dyDescent="0.4">
      <c r="A7" s="44" t="s">
        <v>30</v>
      </c>
      <c r="B7" s="45">
        <f>B6/9</f>
        <v>0</v>
      </c>
      <c r="C7" s="220"/>
      <c r="D7" s="223"/>
      <c r="E7" s="225"/>
      <c r="F7" s="227"/>
      <c r="G7" s="229"/>
      <c r="H7" s="231"/>
      <c r="I7" s="211"/>
      <c r="J7" s="213"/>
      <c r="K7" s="215"/>
      <c r="L7" s="217"/>
      <c r="M7" s="241"/>
      <c r="N7" s="243"/>
      <c r="O7" s="245"/>
      <c r="P7" s="247"/>
      <c r="Q7" s="237"/>
      <c r="R7" s="239"/>
      <c r="S7" s="233"/>
      <c r="T7" s="235"/>
      <c r="U7" s="266"/>
      <c r="V7" s="268"/>
      <c r="W7" s="220"/>
      <c r="X7" s="270"/>
      <c r="Y7" s="272"/>
      <c r="Z7" s="274"/>
      <c r="AA7" s="229"/>
      <c r="AB7" s="249"/>
    </row>
    <row r="8" spans="1:28" ht="24.75" customHeight="1" thickBot="1" x14ac:dyDescent="0.4">
      <c r="A8" s="46" t="s">
        <v>31</v>
      </c>
      <c r="B8" s="47">
        <f>B5*305/40</f>
        <v>0</v>
      </c>
      <c r="C8" s="221"/>
      <c r="D8" s="224"/>
      <c r="E8" s="226"/>
      <c r="F8" s="228"/>
      <c r="G8" s="230"/>
      <c r="H8" s="232"/>
      <c r="I8" s="212"/>
      <c r="J8" s="214"/>
      <c r="K8" s="216"/>
      <c r="L8" s="218"/>
      <c r="M8" s="242"/>
      <c r="N8" s="244"/>
      <c r="O8" s="246"/>
      <c r="P8" s="248"/>
      <c r="Q8" s="238"/>
      <c r="R8" s="240"/>
      <c r="S8" s="234"/>
      <c r="T8" s="236"/>
      <c r="U8" s="267"/>
      <c r="V8" s="269"/>
      <c r="W8" s="221"/>
      <c r="X8" s="271"/>
      <c r="Y8" s="273"/>
      <c r="Z8" s="275"/>
      <c r="AA8" s="230"/>
      <c r="AB8" s="250"/>
    </row>
    <row r="9" spans="1:28" s="57" customFormat="1" ht="15" customHeight="1" x14ac:dyDescent="0.35">
      <c r="A9" s="48" t="s">
        <v>32</v>
      </c>
      <c r="B9" s="49">
        <f>B5</f>
        <v>0</v>
      </c>
      <c r="C9" s="50">
        <v>19</v>
      </c>
      <c r="D9" s="51">
        <f>B9/C9</f>
        <v>0</v>
      </c>
      <c r="E9" s="52">
        <v>34</v>
      </c>
      <c r="F9" s="53">
        <f>B9/E9</f>
        <v>0</v>
      </c>
      <c r="G9" s="54">
        <v>34</v>
      </c>
      <c r="H9" s="55">
        <f>B9/G9</f>
        <v>0</v>
      </c>
      <c r="I9" s="56">
        <v>52</v>
      </c>
      <c r="J9" s="2">
        <f>B9/I9</f>
        <v>0</v>
      </c>
      <c r="K9" s="54">
        <v>46</v>
      </c>
      <c r="L9" s="2">
        <f>B9/K9</f>
        <v>0</v>
      </c>
      <c r="M9" s="52">
        <v>56</v>
      </c>
      <c r="N9" s="2">
        <f>B9/M9</f>
        <v>0</v>
      </c>
      <c r="O9" s="54">
        <v>46</v>
      </c>
      <c r="P9" s="2">
        <f>B9/O9</f>
        <v>0</v>
      </c>
      <c r="Q9" s="56">
        <v>56</v>
      </c>
      <c r="R9" s="2">
        <f>B9/Q9</f>
        <v>0</v>
      </c>
      <c r="S9" s="54">
        <v>46</v>
      </c>
      <c r="T9" s="2">
        <f>B9/S9</f>
        <v>0</v>
      </c>
      <c r="U9" s="52">
        <v>56</v>
      </c>
      <c r="V9" s="2">
        <f>B9/U9</f>
        <v>0</v>
      </c>
      <c r="W9" s="54">
        <v>46</v>
      </c>
      <c r="X9" s="4">
        <f>B9/W9</f>
        <v>0</v>
      </c>
      <c r="Y9" s="56">
        <v>56</v>
      </c>
      <c r="Z9" s="2">
        <f>B9/Y9</f>
        <v>0</v>
      </c>
      <c r="AA9" s="54">
        <v>46</v>
      </c>
      <c r="AB9" s="2">
        <f>B9/AA9</f>
        <v>0</v>
      </c>
    </row>
    <row r="10" spans="1:28" s="57" customFormat="1" ht="15" customHeight="1" x14ac:dyDescent="0.35">
      <c r="A10" s="58" t="s">
        <v>33</v>
      </c>
      <c r="B10" s="59">
        <f>B5*0.9/40</f>
        <v>0</v>
      </c>
      <c r="C10" s="60"/>
      <c r="D10" s="61"/>
      <c r="E10" s="62"/>
      <c r="F10" s="63"/>
      <c r="G10" s="64"/>
      <c r="H10" s="65"/>
      <c r="I10" s="66"/>
      <c r="J10" s="5"/>
      <c r="K10" s="67"/>
      <c r="L10" s="68"/>
      <c r="M10" s="69"/>
      <c r="N10" s="5"/>
      <c r="O10" s="67"/>
      <c r="P10" s="68"/>
      <c r="Q10" s="66"/>
      <c r="R10" s="5"/>
      <c r="S10" s="70"/>
      <c r="T10" s="68"/>
      <c r="U10" s="71"/>
      <c r="V10" s="68"/>
      <c r="W10" s="70"/>
      <c r="X10" s="72"/>
      <c r="Y10" s="66"/>
      <c r="Z10" s="68"/>
      <c r="AA10" s="70"/>
      <c r="AB10" s="5"/>
    </row>
    <row r="11" spans="1:28" s="57" customFormat="1" ht="15" customHeight="1" thickBot="1" x14ac:dyDescent="0.4">
      <c r="A11" s="73" t="s">
        <v>34</v>
      </c>
      <c r="B11" s="49">
        <f>B5*34/40</f>
        <v>0</v>
      </c>
      <c r="C11" s="74">
        <v>130</v>
      </c>
      <c r="D11" s="75">
        <f>B11/C11</f>
        <v>0</v>
      </c>
      <c r="E11" s="76">
        <v>130</v>
      </c>
      <c r="F11" s="77">
        <f>B11/E11</f>
        <v>0</v>
      </c>
      <c r="G11" s="78">
        <v>130</v>
      </c>
      <c r="H11" s="79">
        <f>B11/G11</f>
        <v>0</v>
      </c>
      <c r="I11" s="80">
        <v>130</v>
      </c>
      <c r="J11" s="6">
        <f>B11/I11</f>
        <v>0</v>
      </c>
      <c r="K11" s="78">
        <v>130</v>
      </c>
      <c r="L11" s="6">
        <f>B11/K11</f>
        <v>0</v>
      </c>
      <c r="M11" s="76">
        <v>130</v>
      </c>
      <c r="N11" s="6">
        <f>B11/M11</f>
        <v>0</v>
      </c>
      <c r="O11" s="78">
        <v>130</v>
      </c>
      <c r="P11" s="6">
        <f>B11/O11</f>
        <v>0</v>
      </c>
      <c r="Q11" s="80">
        <v>130</v>
      </c>
      <c r="R11" s="6">
        <f>B11/Q11</f>
        <v>0</v>
      </c>
      <c r="S11" s="78">
        <v>130</v>
      </c>
      <c r="T11" s="6">
        <f>B11/S11</f>
        <v>0</v>
      </c>
      <c r="U11" s="76">
        <v>130</v>
      </c>
      <c r="V11" s="6">
        <f>B11/U11</f>
        <v>0</v>
      </c>
      <c r="W11" s="78">
        <v>130</v>
      </c>
      <c r="X11" s="8">
        <f>B11/W11</f>
        <v>0</v>
      </c>
      <c r="Y11" s="80">
        <v>130</v>
      </c>
      <c r="Z11" s="6">
        <f>B11/Y11</f>
        <v>0</v>
      </c>
      <c r="AA11" s="78">
        <v>130</v>
      </c>
      <c r="AB11" s="6">
        <f>B11/AA11</f>
        <v>0</v>
      </c>
    </row>
    <row r="12" spans="1:28" s="81" customFormat="1" ht="8.15" customHeight="1" x14ac:dyDescent="0.35">
      <c r="A12" s="251" t="s">
        <v>35</v>
      </c>
      <c r="B12" s="252"/>
      <c r="C12" s="257"/>
      <c r="D12" s="260"/>
      <c r="E12" s="257"/>
      <c r="F12" s="263"/>
      <c r="G12" s="257"/>
      <c r="H12" s="263"/>
      <c r="I12" s="257"/>
      <c r="J12" s="263"/>
      <c r="K12" s="257"/>
      <c r="L12" s="263"/>
      <c r="M12" s="257"/>
      <c r="N12" s="263"/>
      <c r="O12" s="257"/>
      <c r="P12" s="263"/>
      <c r="Q12" s="257"/>
      <c r="R12" s="263"/>
      <c r="S12" s="257"/>
      <c r="T12" s="263"/>
      <c r="U12" s="257"/>
      <c r="V12" s="263"/>
      <c r="W12" s="257"/>
      <c r="X12" s="263"/>
      <c r="Y12" s="257"/>
      <c r="Z12" s="263"/>
      <c r="AA12" s="257"/>
      <c r="AB12" s="276"/>
    </row>
    <row r="13" spans="1:28" s="81" customFormat="1" ht="8.15" customHeight="1" x14ac:dyDescent="0.35">
      <c r="A13" s="253"/>
      <c r="B13" s="254"/>
      <c r="C13" s="258"/>
      <c r="D13" s="261"/>
      <c r="E13" s="258"/>
      <c r="F13" s="264"/>
      <c r="G13" s="258"/>
      <c r="H13" s="264"/>
      <c r="I13" s="258"/>
      <c r="J13" s="264"/>
      <c r="K13" s="258"/>
      <c r="L13" s="264"/>
      <c r="M13" s="258"/>
      <c r="N13" s="264"/>
      <c r="O13" s="258"/>
      <c r="P13" s="264"/>
      <c r="Q13" s="258"/>
      <c r="R13" s="264"/>
      <c r="S13" s="258"/>
      <c r="T13" s="264"/>
      <c r="U13" s="258"/>
      <c r="V13" s="264"/>
      <c r="W13" s="258"/>
      <c r="X13" s="264"/>
      <c r="Y13" s="258"/>
      <c r="Z13" s="264"/>
      <c r="AA13" s="258"/>
      <c r="AB13" s="277"/>
    </row>
    <row r="14" spans="1:28" s="81" customFormat="1" ht="12" customHeight="1" thickBot="1" x14ac:dyDescent="0.4">
      <c r="A14" s="255"/>
      <c r="B14" s="256"/>
      <c r="C14" s="259"/>
      <c r="D14" s="262"/>
      <c r="E14" s="259"/>
      <c r="F14" s="265"/>
      <c r="G14" s="259"/>
      <c r="H14" s="265"/>
      <c r="I14" s="259"/>
      <c r="J14" s="265"/>
      <c r="K14" s="259"/>
      <c r="L14" s="265"/>
      <c r="M14" s="259"/>
      <c r="N14" s="265"/>
      <c r="O14" s="259"/>
      <c r="P14" s="265"/>
      <c r="Q14" s="259"/>
      <c r="R14" s="265"/>
      <c r="S14" s="259"/>
      <c r="T14" s="265"/>
      <c r="U14" s="259"/>
      <c r="V14" s="265"/>
      <c r="W14" s="259"/>
      <c r="X14" s="265"/>
      <c r="Y14" s="259"/>
      <c r="Z14" s="265"/>
      <c r="AA14" s="259"/>
      <c r="AB14" s="278"/>
    </row>
    <row r="15" spans="1:28" ht="15" customHeight="1" x14ac:dyDescent="0.35">
      <c r="A15" s="82" t="s">
        <v>36</v>
      </c>
      <c r="B15" s="83">
        <f>B5*669/40</f>
        <v>0</v>
      </c>
      <c r="C15" s="84">
        <v>400</v>
      </c>
      <c r="D15" s="85">
        <f t="shared" ref="D15:D28" si="0">B15/C15</f>
        <v>0</v>
      </c>
      <c r="E15" s="86">
        <v>600</v>
      </c>
      <c r="F15" s="87">
        <f t="shared" ref="F15:F28" si="1">B15/E15</f>
        <v>0</v>
      </c>
      <c r="G15" s="88">
        <v>600</v>
      </c>
      <c r="H15" s="89">
        <f t="shared" ref="H15:H28" si="2">B15/G15</f>
        <v>0</v>
      </c>
      <c r="I15" s="90">
        <v>900</v>
      </c>
      <c r="J15" s="9">
        <f t="shared" ref="J15:J28" si="3">B15/I15</f>
        <v>0</v>
      </c>
      <c r="K15" s="91">
        <v>700</v>
      </c>
      <c r="L15" s="9">
        <f t="shared" ref="L15:L28" si="4">B15/K15</f>
        <v>0</v>
      </c>
      <c r="M15" s="92">
        <v>900</v>
      </c>
      <c r="N15" s="9">
        <f t="shared" ref="N15:N28" si="5">B15/M15</f>
        <v>0</v>
      </c>
      <c r="O15" s="91">
        <v>700</v>
      </c>
      <c r="P15" s="9">
        <f t="shared" ref="P15:P28" si="6">B15/O15</f>
        <v>0</v>
      </c>
      <c r="Q15" s="90">
        <v>900</v>
      </c>
      <c r="R15" s="9">
        <f t="shared" ref="R15:R28" si="7">B15/Q15</f>
        <v>0</v>
      </c>
      <c r="S15" s="91">
        <v>700</v>
      </c>
      <c r="T15" s="9">
        <f t="shared" ref="T15:T28" si="8">B15/S15</f>
        <v>0</v>
      </c>
      <c r="U15" s="92">
        <v>900</v>
      </c>
      <c r="V15" s="9">
        <f t="shared" ref="V15:V28" si="9">B15/U15</f>
        <v>0</v>
      </c>
      <c r="W15" s="91">
        <v>700</v>
      </c>
      <c r="X15" s="11">
        <f t="shared" ref="X15:X28" si="10">B15/W15</f>
        <v>0</v>
      </c>
      <c r="Y15" s="90">
        <v>900</v>
      </c>
      <c r="Z15" s="9">
        <f t="shared" ref="Z15:Z28" si="11">B15/Y15</f>
        <v>0</v>
      </c>
      <c r="AA15" s="91">
        <v>700</v>
      </c>
      <c r="AB15" s="9">
        <f t="shared" ref="AB15:AB28" si="12">B15/AA15</f>
        <v>0</v>
      </c>
    </row>
    <row r="16" spans="1:28" ht="15" customHeight="1" x14ac:dyDescent="0.35">
      <c r="A16" s="93" t="s">
        <v>37</v>
      </c>
      <c r="B16" s="94">
        <f>B5*8.3/40</f>
        <v>0</v>
      </c>
      <c r="C16" s="95">
        <v>15</v>
      </c>
      <c r="D16" s="96">
        <f t="shared" si="0"/>
        <v>0</v>
      </c>
      <c r="E16" s="97">
        <v>15</v>
      </c>
      <c r="F16" s="98">
        <f t="shared" si="1"/>
        <v>0</v>
      </c>
      <c r="G16" s="99">
        <v>15</v>
      </c>
      <c r="H16" s="100">
        <f t="shared" si="2"/>
        <v>0</v>
      </c>
      <c r="I16" s="101">
        <v>15</v>
      </c>
      <c r="J16" s="12">
        <f t="shared" si="3"/>
        <v>0</v>
      </c>
      <c r="K16" s="102">
        <v>15</v>
      </c>
      <c r="L16" s="12">
        <f t="shared" si="4"/>
        <v>0</v>
      </c>
      <c r="M16" s="103">
        <v>15</v>
      </c>
      <c r="N16" s="12">
        <f t="shared" si="5"/>
        <v>0</v>
      </c>
      <c r="O16" s="102">
        <v>15</v>
      </c>
      <c r="P16" s="12">
        <f t="shared" si="6"/>
        <v>0</v>
      </c>
      <c r="Q16" s="101">
        <v>15</v>
      </c>
      <c r="R16" s="12">
        <f t="shared" si="7"/>
        <v>0</v>
      </c>
      <c r="S16" s="102">
        <v>15</v>
      </c>
      <c r="T16" s="12">
        <f t="shared" si="8"/>
        <v>0</v>
      </c>
      <c r="U16" s="103">
        <v>15</v>
      </c>
      <c r="V16" s="12">
        <f t="shared" si="9"/>
        <v>0</v>
      </c>
      <c r="W16" s="102">
        <v>15</v>
      </c>
      <c r="X16" s="14">
        <f t="shared" si="10"/>
        <v>0</v>
      </c>
      <c r="Y16" s="101">
        <v>20</v>
      </c>
      <c r="Z16" s="12">
        <f t="shared" si="11"/>
        <v>0</v>
      </c>
      <c r="AA16" s="102">
        <v>20</v>
      </c>
      <c r="AB16" s="12">
        <f t="shared" si="12"/>
        <v>0</v>
      </c>
    </row>
    <row r="17" spans="1:28" s="57" customFormat="1" ht="15" customHeight="1" x14ac:dyDescent="0.35">
      <c r="A17" s="104" t="s">
        <v>38</v>
      </c>
      <c r="B17" s="105">
        <f>B5*12.3/40</f>
        <v>0</v>
      </c>
      <c r="C17" s="106">
        <v>7</v>
      </c>
      <c r="D17" s="51">
        <f t="shared" si="0"/>
        <v>0</v>
      </c>
      <c r="E17" s="107">
        <v>11</v>
      </c>
      <c r="F17" s="53">
        <f t="shared" si="1"/>
        <v>0</v>
      </c>
      <c r="G17" s="108">
        <v>11</v>
      </c>
      <c r="H17" s="55">
        <f t="shared" si="2"/>
        <v>0</v>
      </c>
      <c r="I17" s="56">
        <v>15</v>
      </c>
      <c r="J17" s="2">
        <f t="shared" si="3"/>
        <v>0</v>
      </c>
      <c r="K17" s="54">
        <v>15</v>
      </c>
      <c r="L17" s="2">
        <f t="shared" si="4"/>
        <v>0</v>
      </c>
      <c r="M17" s="52">
        <v>15</v>
      </c>
      <c r="N17" s="2">
        <f t="shared" si="5"/>
        <v>0</v>
      </c>
      <c r="O17" s="54">
        <v>15</v>
      </c>
      <c r="P17" s="2">
        <f t="shared" si="6"/>
        <v>0</v>
      </c>
      <c r="Q17" s="56">
        <v>15</v>
      </c>
      <c r="R17" s="2">
        <f t="shared" si="7"/>
        <v>0</v>
      </c>
      <c r="S17" s="54">
        <v>15</v>
      </c>
      <c r="T17" s="2">
        <f t="shared" si="8"/>
        <v>0</v>
      </c>
      <c r="U17" s="52">
        <v>15</v>
      </c>
      <c r="V17" s="2">
        <f t="shared" si="9"/>
        <v>0</v>
      </c>
      <c r="W17" s="54">
        <v>15</v>
      </c>
      <c r="X17" s="4">
        <f t="shared" si="10"/>
        <v>0</v>
      </c>
      <c r="Y17" s="56">
        <v>15</v>
      </c>
      <c r="Z17" s="2">
        <f t="shared" si="11"/>
        <v>0</v>
      </c>
      <c r="AA17" s="54">
        <v>15</v>
      </c>
      <c r="AB17" s="2">
        <f t="shared" si="12"/>
        <v>0</v>
      </c>
    </row>
    <row r="18" spans="1:28" s="57" customFormat="1" ht="15" customHeight="1" x14ac:dyDescent="0.35">
      <c r="A18" s="93" t="s">
        <v>39</v>
      </c>
      <c r="B18" s="94">
        <f>B5*82/40</f>
        <v>0</v>
      </c>
      <c r="C18" s="109">
        <v>55</v>
      </c>
      <c r="D18" s="110">
        <f t="shared" si="0"/>
        <v>0</v>
      </c>
      <c r="E18" s="111">
        <v>60</v>
      </c>
      <c r="F18" s="63">
        <f t="shared" si="1"/>
        <v>0</v>
      </c>
      <c r="G18" s="112">
        <v>60</v>
      </c>
      <c r="H18" s="65">
        <f t="shared" si="2"/>
        <v>0</v>
      </c>
      <c r="I18" s="113">
        <v>75</v>
      </c>
      <c r="J18" s="5">
        <f t="shared" si="3"/>
        <v>0</v>
      </c>
      <c r="K18" s="114">
        <v>75</v>
      </c>
      <c r="L18" s="5">
        <f t="shared" si="4"/>
        <v>0</v>
      </c>
      <c r="M18" s="115">
        <v>120</v>
      </c>
      <c r="N18" s="5">
        <f t="shared" si="5"/>
        <v>0</v>
      </c>
      <c r="O18" s="114">
        <v>90</v>
      </c>
      <c r="P18" s="5">
        <f t="shared" si="6"/>
        <v>0</v>
      </c>
      <c r="Q18" s="113">
        <v>120</v>
      </c>
      <c r="R18" s="5">
        <f t="shared" si="7"/>
        <v>0</v>
      </c>
      <c r="S18" s="114">
        <v>90</v>
      </c>
      <c r="T18" s="5">
        <f t="shared" si="8"/>
        <v>0</v>
      </c>
      <c r="U18" s="115">
        <v>120</v>
      </c>
      <c r="V18" s="5">
        <f t="shared" si="9"/>
        <v>0</v>
      </c>
      <c r="W18" s="114">
        <v>90</v>
      </c>
      <c r="X18" s="16">
        <f t="shared" si="10"/>
        <v>0</v>
      </c>
      <c r="Y18" s="113">
        <v>120</v>
      </c>
      <c r="Z18" s="5">
        <f t="shared" si="11"/>
        <v>0</v>
      </c>
      <c r="AA18" s="114">
        <v>90</v>
      </c>
      <c r="AB18" s="5">
        <f t="shared" si="12"/>
        <v>0</v>
      </c>
    </row>
    <row r="19" spans="1:28" s="57" customFormat="1" ht="15" customHeight="1" x14ac:dyDescent="0.35">
      <c r="A19" s="104" t="s">
        <v>40</v>
      </c>
      <c r="B19" s="116">
        <f>B5*0.91/40</f>
        <v>0</v>
      </c>
      <c r="C19" s="117">
        <v>0.6</v>
      </c>
      <c r="D19" s="118">
        <f t="shared" si="0"/>
        <v>0</v>
      </c>
      <c r="E19" s="119">
        <v>0.9</v>
      </c>
      <c r="F19" s="77">
        <f t="shared" si="1"/>
        <v>0</v>
      </c>
      <c r="G19" s="120">
        <v>0.9</v>
      </c>
      <c r="H19" s="79">
        <f t="shared" si="2"/>
        <v>0</v>
      </c>
      <c r="I19" s="80">
        <v>1.2</v>
      </c>
      <c r="J19" s="6">
        <f t="shared" si="3"/>
        <v>0</v>
      </c>
      <c r="K19" s="78">
        <v>1</v>
      </c>
      <c r="L19" s="6">
        <f t="shared" si="4"/>
        <v>0</v>
      </c>
      <c r="M19" s="76">
        <v>1.2</v>
      </c>
      <c r="N19" s="6">
        <f t="shared" si="5"/>
        <v>0</v>
      </c>
      <c r="O19" s="78">
        <v>1.1000000000000001</v>
      </c>
      <c r="P19" s="6">
        <f t="shared" si="6"/>
        <v>0</v>
      </c>
      <c r="Q19" s="80">
        <v>1.2</v>
      </c>
      <c r="R19" s="6">
        <f t="shared" si="7"/>
        <v>0</v>
      </c>
      <c r="S19" s="78">
        <v>1.1000000000000001</v>
      </c>
      <c r="T19" s="6">
        <f t="shared" si="8"/>
        <v>0</v>
      </c>
      <c r="U19" s="76">
        <v>1.2</v>
      </c>
      <c r="V19" s="6">
        <f t="shared" si="9"/>
        <v>0</v>
      </c>
      <c r="W19" s="78">
        <v>1.1000000000000001</v>
      </c>
      <c r="X19" s="8">
        <f t="shared" si="10"/>
        <v>0</v>
      </c>
      <c r="Y19" s="80">
        <v>1.2</v>
      </c>
      <c r="Z19" s="6">
        <f t="shared" si="11"/>
        <v>0</v>
      </c>
      <c r="AA19" s="78">
        <v>1.1000000000000001</v>
      </c>
      <c r="AB19" s="6">
        <f t="shared" si="12"/>
        <v>0</v>
      </c>
    </row>
    <row r="20" spans="1:28" s="57" customFormat="1" ht="15" customHeight="1" x14ac:dyDescent="0.35">
      <c r="A20" s="93" t="s">
        <v>41</v>
      </c>
      <c r="B20" s="121">
        <f>B5*0.97/40</f>
        <v>0</v>
      </c>
      <c r="C20" s="122">
        <v>0.6</v>
      </c>
      <c r="D20" s="110">
        <f t="shared" si="0"/>
        <v>0</v>
      </c>
      <c r="E20" s="123">
        <v>0.9</v>
      </c>
      <c r="F20" s="63">
        <f t="shared" si="1"/>
        <v>0</v>
      </c>
      <c r="G20" s="124">
        <v>0.9</v>
      </c>
      <c r="H20" s="65">
        <f t="shared" si="2"/>
        <v>0</v>
      </c>
      <c r="I20" s="66">
        <v>1.3</v>
      </c>
      <c r="J20" s="5">
        <f t="shared" si="3"/>
        <v>0</v>
      </c>
      <c r="K20" s="70">
        <v>1</v>
      </c>
      <c r="L20" s="5">
        <f t="shared" si="4"/>
        <v>0</v>
      </c>
      <c r="M20" s="71">
        <v>1.3</v>
      </c>
      <c r="N20" s="5">
        <f t="shared" si="5"/>
        <v>0</v>
      </c>
      <c r="O20" s="70">
        <v>1.1000000000000001</v>
      </c>
      <c r="P20" s="5">
        <f t="shared" si="6"/>
        <v>0</v>
      </c>
      <c r="Q20" s="66">
        <v>1.3</v>
      </c>
      <c r="R20" s="5">
        <f t="shared" si="7"/>
        <v>0</v>
      </c>
      <c r="S20" s="70">
        <v>1.1000000000000001</v>
      </c>
      <c r="T20" s="5">
        <f t="shared" si="8"/>
        <v>0</v>
      </c>
      <c r="U20" s="71">
        <v>1.3</v>
      </c>
      <c r="V20" s="5">
        <f t="shared" si="9"/>
        <v>0</v>
      </c>
      <c r="W20" s="70">
        <v>1.1000000000000001</v>
      </c>
      <c r="X20" s="16">
        <f t="shared" si="10"/>
        <v>0</v>
      </c>
      <c r="Y20" s="66">
        <v>1.3</v>
      </c>
      <c r="Z20" s="5">
        <f t="shared" si="11"/>
        <v>0</v>
      </c>
      <c r="AA20" s="70">
        <v>1.1000000000000001</v>
      </c>
      <c r="AB20" s="5">
        <f t="shared" si="12"/>
        <v>0</v>
      </c>
    </row>
    <row r="21" spans="1:28" s="57" customFormat="1" ht="15" customHeight="1" x14ac:dyDescent="0.35">
      <c r="A21" s="104" t="s">
        <v>42</v>
      </c>
      <c r="B21" s="116">
        <f>B5*1.6/40</f>
        <v>0</v>
      </c>
      <c r="C21" s="117">
        <v>0.6</v>
      </c>
      <c r="D21" s="118">
        <f t="shared" si="0"/>
        <v>0</v>
      </c>
      <c r="E21" s="119">
        <v>1</v>
      </c>
      <c r="F21" s="77">
        <f t="shared" si="1"/>
        <v>0</v>
      </c>
      <c r="G21" s="120">
        <v>1</v>
      </c>
      <c r="H21" s="79">
        <f t="shared" si="2"/>
        <v>0</v>
      </c>
      <c r="I21" s="80">
        <v>1.3</v>
      </c>
      <c r="J21" s="6">
        <f t="shared" si="3"/>
        <v>0</v>
      </c>
      <c r="K21" s="78">
        <v>1.2</v>
      </c>
      <c r="L21" s="6">
        <f t="shared" si="4"/>
        <v>0</v>
      </c>
      <c r="M21" s="76">
        <v>1.3</v>
      </c>
      <c r="N21" s="6">
        <f t="shared" si="5"/>
        <v>0</v>
      </c>
      <c r="O21" s="78">
        <v>1.3</v>
      </c>
      <c r="P21" s="6">
        <f t="shared" si="6"/>
        <v>0</v>
      </c>
      <c r="Q21" s="80">
        <v>1.3</v>
      </c>
      <c r="R21" s="6">
        <f t="shared" si="7"/>
        <v>0</v>
      </c>
      <c r="S21" s="78">
        <v>1.3</v>
      </c>
      <c r="T21" s="6">
        <f t="shared" si="8"/>
        <v>0</v>
      </c>
      <c r="U21" s="76">
        <v>1.7</v>
      </c>
      <c r="V21" s="6">
        <f t="shared" si="9"/>
        <v>0</v>
      </c>
      <c r="W21" s="78">
        <v>1.5</v>
      </c>
      <c r="X21" s="8">
        <f t="shared" si="10"/>
        <v>0</v>
      </c>
      <c r="Y21" s="80">
        <v>1.7</v>
      </c>
      <c r="Z21" s="6">
        <f t="shared" si="11"/>
        <v>0</v>
      </c>
      <c r="AA21" s="78">
        <v>1.5</v>
      </c>
      <c r="AB21" s="6">
        <f t="shared" si="12"/>
        <v>0</v>
      </c>
    </row>
    <row r="22" spans="1:28" s="57" customFormat="1" ht="15" customHeight="1" x14ac:dyDescent="0.35">
      <c r="A22" s="93" t="s">
        <v>43</v>
      </c>
      <c r="B22" s="94">
        <f>B5*3.1/40</f>
        <v>0</v>
      </c>
      <c r="C22" s="122">
        <v>1.2</v>
      </c>
      <c r="D22" s="110">
        <f t="shared" si="0"/>
        <v>0</v>
      </c>
      <c r="E22" s="123">
        <v>1.8</v>
      </c>
      <c r="F22" s="63">
        <f t="shared" si="1"/>
        <v>0</v>
      </c>
      <c r="G22" s="124">
        <v>1.8</v>
      </c>
      <c r="H22" s="65">
        <f t="shared" si="2"/>
        <v>0</v>
      </c>
      <c r="I22" s="66">
        <v>2.4</v>
      </c>
      <c r="J22" s="5">
        <f t="shared" si="3"/>
        <v>0</v>
      </c>
      <c r="K22" s="70">
        <v>2.4</v>
      </c>
      <c r="L22" s="5">
        <f t="shared" si="4"/>
        <v>0</v>
      </c>
      <c r="M22" s="71">
        <v>2.4</v>
      </c>
      <c r="N22" s="5">
        <f t="shared" si="5"/>
        <v>0</v>
      </c>
      <c r="O22" s="70">
        <v>2.4</v>
      </c>
      <c r="P22" s="5">
        <f t="shared" si="6"/>
        <v>0</v>
      </c>
      <c r="Q22" s="66">
        <v>2.4</v>
      </c>
      <c r="R22" s="5">
        <f t="shared" si="7"/>
        <v>0</v>
      </c>
      <c r="S22" s="70">
        <v>2.4</v>
      </c>
      <c r="T22" s="5">
        <f t="shared" si="8"/>
        <v>0</v>
      </c>
      <c r="U22" s="71">
        <v>2.4</v>
      </c>
      <c r="V22" s="5">
        <f t="shared" si="9"/>
        <v>0</v>
      </c>
      <c r="W22" s="70">
        <v>2.4</v>
      </c>
      <c r="X22" s="16">
        <f t="shared" si="10"/>
        <v>0</v>
      </c>
      <c r="Y22" s="66">
        <v>2.4</v>
      </c>
      <c r="Z22" s="5">
        <f t="shared" si="11"/>
        <v>0</v>
      </c>
      <c r="AA22" s="70">
        <v>2.4</v>
      </c>
      <c r="AB22" s="5">
        <f t="shared" si="12"/>
        <v>0</v>
      </c>
    </row>
    <row r="23" spans="1:28" s="57" customFormat="1" ht="15" customHeight="1" x14ac:dyDescent="0.35">
      <c r="A23" s="104" t="s">
        <v>44</v>
      </c>
      <c r="B23" s="105">
        <f>B5*5.7/40</f>
        <v>0</v>
      </c>
      <c r="C23" s="117">
        <v>8</v>
      </c>
      <c r="D23" s="118">
        <f t="shared" si="0"/>
        <v>0</v>
      </c>
      <c r="E23" s="125">
        <v>12</v>
      </c>
      <c r="F23" s="77">
        <f t="shared" si="1"/>
        <v>0</v>
      </c>
      <c r="G23" s="126">
        <v>12</v>
      </c>
      <c r="H23" s="79">
        <f t="shared" si="2"/>
        <v>0</v>
      </c>
      <c r="I23" s="80">
        <v>16</v>
      </c>
      <c r="J23" s="6">
        <f t="shared" si="3"/>
        <v>0</v>
      </c>
      <c r="K23" s="78">
        <v>14</v>
      </c>
      <c r="L23" s="6">
        <f t="shared" si="4"/>
        <v>0</v>
      </c>
      <c r="M23" s="76">
        <v>16</v>
      </c>
      <c r="N23" s="6">
        <f t="shared" si="5"/>
        <v>0</v>
      </c>
      <c r="O23" s="78">
        <v>14</v>
      </c>
      <c r="P23" s="6">
        <f t="shared" si="6"/>
        <v>0</v>
      </c>
      <c r="Q23" s="80">
        <v>16</v>
      </c>
      <c r="R23" s="6">
        <f t="shared" si="7"/>
        <v>0</v>
      </c>
      <c r="S23" s="78">
        <v>14</v>
      </c>
      <c r="T23" s="6">
        <f t="shared" si="8"/>
        <v>0</v>
      </c>
      <c r="U23" s="76">
        <v>16</v>
      </c>
      <c r="V23" s="6">
        <f t="shared" si="9"/>
        <v>0</v>
      </c>
      <c r="W23" s="78">
        <v>14</v>
      </c>
      <c r="X23" s="8">
        <f t="shared" si="10"/>
        <v>0</v>
      </c>
      <c r="Y23" s="80">
        <v>16</v>
      </c>
      <c r="Z23" s="6">
        <f t="shared" si="11"/>
        <v>0</v>
      </c>
      <c r="AA23" s="78">
        <v>14</v>
      </c>
      <c r="AB23" s="6">
        <f t="shared" si="12"/>
        <v>0</v>
      </c>
    </row>
    <row r="24" spans="1:28" s="57" customFormat="1" ht="15" customHeight="1" x14ac:dyDescent="0.35">
      <c r="A24" s="93" t="s">
        <v>45</v>
      </c>
      <c r="B24" s="127">
        <f>B5*491/40</f>
        <v>0</v>
      </c>
      <c r="C24" s="122">
        <v>200</v>
      </c>
      <c r="D24" s="110">
        <f t="shared" si="0"/>
        <v>0</v>
      </c>
      <c r="E24" s="128">
        <v>300</v>
      </c>
      <c r="F24" s="63">
        <f t="shared" si="1"/>
        <v>0</v>
      </c>
      <c r="G24" s="129">
        <v>300</v>
      </c>
      <c r="H24" s="65">
        <f t="shared" si="2"/>
        <v>0</v>
      </c>
      <c r="I24" s="66">
        <v>400</v>
      </c>
      <c r="J24" s="5">
        <f t="shared" si="3"/>
        <v>0</v>
      </c>
      <c r="K24" s="70">
        <v>400</v>
      </c>
      <c r="L24" s="5">
        <f t="shared" si="4"/>
        <v>0</v>
      </c>
      <c r="M24" s="71">
        <v>400</v>
      </c>
      <c r="N24" s="5">
        <f t="shared" si="5"/>
        <v>0</v>
      </c>
      <c r="O24" s="70">
        <v>400</v>
      </c>
      <c r="P24" s="5">
        <f t="shared" si="6"/>
        <v>0</v>
      </c>
      <c r="Q24" s="66">
        <v>400</v>
      </c>
      <c r="R24" s="5">
        <f t="shared" si="7"/>
        <v>0</v>
      </c>
      <c r="S24" s="70">
        <v>400</v>
      </c>
      <c r="T24" s="5">
        <f t="shared" si="8"/>
        <v>0</v>
      </c>
      <c r="U24" s="71">
        <v>400</v>
      </c>
      <c r="V24" s="5">
        <f t="shared" si="9"/>
        <v>0</v>
      </c>
      <c r="W24" s="70">
        <v>400</v>
      </c>
      <c r="X24" s="16">
        <f t="shared" si="10"/>
        <v>0</v>
      </c>
      <c r="Y24" s="66">
        <v>400</v>
      </c>
      <c r="Z24" s="5">
        <f t="shared" si="11"/>
        <v>0</v>
      </c>
      <c r="AA24" s="70">
        <v>400</v>
      </c>
      <c r="AB24" s="5">
        <f t="shared" si="12"/>
        <v>0</v>
      </c>
    </row>
    <row r="25" spans="1:28" s="57" customFormat="1" ht="15" customHeight="1" x14ac:dyDescent="0.35">
      <c r="A25" s="104" t="s">
        <v>46</v>
      </c>
      <c r="B25" s="105">
        <f>B5*4.9/40</f>
        <v>0</v>
      </c>
      <c r="C25" s="130">
        <v>3</v>
      </c>
      <c r="D25" s="118">
        <f t="shared" si="0"/>
        <v>0</v>
      </c>
      <c r="E25" s="131">
        <v>4</v>
      </c>
      <c r="F25" s="77">
        <f t="shared" si="1"/>
        <v>0</v>
      </c>
      <c r="G25" s="132">
        <v>4</v>
      </c>
      <c r="H25" s="79">
        <f t="shared" si="2"/>
        <v>0</v>
      </c>
      <c r="I25" s="133">
        <v>5</v>
      </c>
      <c r="J25" s="6">
        <f t="shared" si="3"/>
        <v>0</v>
      </c>
      <c r="K25" s="134">
        <v>5</v>
      </c>
      <c r="L25" s="6">
        <f t="shared" si="4"/>
        <v>0</v>
      </c>
      <c r="M25" s="135">
        <v>5</v>
      </c>
      <c r="N25" s="6">
        <f t="shared" si="5"/>
        <v>0</v>
      </c>
      <c r="O25" s="134">
        <v>5</v>
      </c>
      <c r="P25" s="6">
        <f t="shared" si="6"/>
        <v>0</v>
      </c>
      <c r="Q25" s="133">
        <v>5</v>
      </c>
      <c r="R25" s="6">
        <f t="shared" si="7"/>
        <v>0</v>
      </c>
      <c r="S25" s="134">
        <v>5</v>
      </c>
      <c r="T25" s="6">
        <f t="shared" si="8"/>
        <v>0</v>
      </c>
      <c r="U25" s="135">
        <v>5</v>
      </c>
      <c r="V25" s="6">
        <f t="shared" si="9"/>
        <v>0</v>
      </c>
      <c r="W25" s="134">
        <v>5</v>
      </c>
      <c r="X25" s="8">
        <f t="shared" si="10"/>
        <v>0</v>
      </c>
      <c r="Y25" s="133">
        <v>5</v>
      </c>
      <c r="Z25" s="6">
        <f t="shared" si="11"/>
        <v>0</v>
      </c>
      <c r="AA25" s="134">
        <v>5</v>
      </c>
      <c r="AB25" s="6">
        <f t="shared" si="12"/>
        <v>0</v>
      </c>
    </row>
    <row r="26" spans="1:28" s="57" customFormat="1" ht="15" customHeight="1" x14ac:dyDescent="0.35">
      <c r="A26" s="93" t="s">
        <v>47</v>
      </c>
      <c r="B26" s="94">
        <f>B5*24.5/40</f>
        <v>0</v>
      </c>
      <c r="C26" s="109">
        <v>12</v>
      </c>
      <c r="D26" s="110">
        <f t="shared" si="0"/>
        <v>0</v>
      </c>
      <c r="E26" s="111">
        <v>20</v>
      </c>
      <c r="F26" s="63">
        <f t="shared" si="1"/>
        <v>0</v>
      </c>
      <c r="G26" s="112">
        <v>20</v>
      </c>
      <c r="H26" s="65">
        <f t="shared" si="2"/>
        <v>0</v>
      </c>
      <c r="I26" s="113">
        <v>25</v>
      </c>
      <c r="J26" s="5">
        <f t="shared" si="3"/>
        <v>0</v>
      </c>
      <c r="K26" s="114">
        <v>25</v>
      </c>
      <c r="L26" s="5">
        <f t="shared" si="4"/>
        <v>0</v>
      </c>
      <c r="M26" s="115">
        <v>30</v>
      </c>
      <c r="N26" s="5">
        <f t="shared" si="5"/>
        <v>0</v>
      </c>
      <c r="O26" s="114">
        <v>30</v>
      </c>
      <c r="P26" s="5">
        <f t="shared" si="6"/>
        <v>0</v>
      </c>
      <c r="Q26" s="113">
        <v>30</v>
      </c>
      <c r="R26" s="5">
        <f t="shared" si="7"/>
        <v>0</v>
      </c>
      <c r="S26" s="114">
        <v>30</v>
      </c>
      <c r="T26" s="5">
        <f t="shared" si="8"/>
        <v>0</v>
      </c>
      <c r="U26" s="115">
        <v>30</v>
      </c>
      <c r="V26" s="5">
        <f t="shared" si="9"/>
        <v>0</v>
      </c>
      <c r="W26" s="114">
        <v>30</v>
      </c>
      <c r="X26" s="16">
        <f t="shared" si="10"/>
        <v>0</v>
      </c>
      <c r="Y26" s="113">
        <v>30</v>
      </c>
      <c r="Z26" s="5">
        <f t="shared" si="11"/>
        <v>0</v>
      </c>
      <c r="AA26" s="114">
        <v>30</v>
      </c>
      <c r="AB26" s="5">
        <f t="shared" si="12"/>
        <v>0</v>
      </c>
    </row>
    <row r="27" spans="1:28" s="57" customFormat="1" ht="15" customHeight="1" x14ac:dyDescent="0.35">
      <c r="A27" s="104" t="s">
        <v>48</v>
      </c>
      <c r="B27" s="105">
        <f>B5*62/40</f>
        <v>0</v>
      </c>
      <c r="C27" s="117">
        <v>25</v>
      </c>
      <c r="D27" s="118">
        <f t="shared" si="0"/>
        <v>0</v>
      </c>
      <c r="E27" s="125">
        <v>45</v>
      </c>
      <c r="F27" s="77">
        <f t="shared" si="1"/>
        <v>0</v>
      </c>
      <c r="G27" s="126">
        <v>45</v>
      </c>
      <c r="H27" s="79">
        <f t="shared" si="2"/>
        <v>0</v>
      </c>
      <c r="I27" s="80">
        <v>75</v>
      </c>
      <c r="J27" s="6">
        <f t="shared" si="3"/>
        <v>0</v>
      </c>
      <c r="K27" s="78">
        <v>65</v>
      </c>
      <c r="L27" s="6">
        <f t="shared" si="4"/>
        <v>0</v>
      </c>
      <c r="M27" s="76">
        <v>90</v>
      </c>
      <c r="N27" s="6">
        <f t="shared" si="5"/>
        <v>0</v>
      </c>
      <c r="O27" s="78">
        <v>75</v>
      </c>
      <c r="P27" s="6">
        <f t="shared" si="6"/>
        <v>0</v>
      </c>
      <c r="Q27" s="80">
        <v>90</v>
      </c>
      <c r="R27" s="6">
        <f t="shared" si="7"/>
        <v>0</v>
      </c>
      <c r="S27" s="78">
        <v>75</v>
      </c>
      <c r="T27" s="6">
        <f t="shared" si="8"/>
        <v>0</v>
      </c>
      <c r="U27" s="76">
        <v>90</v>
      </c>
      <c r="V27" s="6">
        <f t="shared" si="9"/>
        <v>0</v>
      </c>
      <c r="W27" s="78">
        <v>75</v>
      </c>
      <c r="X27" s="8">
        <f t="shared" si="10"/>
        <v>0</v>
      </c>
      <c r="Y27" s="80">
        <v>90</v>
      </c>
      <c r="Z27" s="6">
        <f t="shared" si="11"/>
        <v>0</v>
      </c>
      <c r="AA27" s="78">
        <v>75</v>
      </c>
      <c r="AB27" s="6">
        <f t="shared" si="12"/>
        <v>0</v>
      </c>
    </row>
    <row r="28" spans="1:28" s="57" customFormat="1" ht="15" customHeight="1" x14ac:dyDescent="0.35">
      <c r="A28" s="93" t="s">
        <v>49</v>
      </c>
      <c r="B28" s="127">
        <f>B5*430/40</f>
        <v>0</v>
      </c>
      <c r="C28" s="136">
        <v>250</v>
      </c>
      <c r="D28" s="137">
        <f t="shared" si="0"/>
        <v>0</v>
      </c>
      <c r="E28" s="111">
        <v>375</v>
      </c>
      <c r="F28" s="63">
        <f t="shared" si="1"/>
        <v>0</v>
      </c>
      <c r="G28" s="112">
        <v>375</v>
      </c>
      <c r="H28" s="65">
        <f t="shared" si="2"/>
        <v>0</v>
      </c>
      <c r="I28" s="113">
        <v>550</v>
      </c>
      <c r="J28" s="5">
        <f t="shared" si="3"/>
        <v>0</v>
      </c>
      <c r="K28" s="114">
        <v>400</v>
      </c>
      <c r="L28" s="5">
        <f t="shared" si="4"/>
        <v>0</v>
      </c>
      <c r="M28" s="115">
        <v>550</v>
      </c>
      <c r="N28" s="5">
        <f t="shared" si="5"/>
        <v>0</v>
      </c>
      <c r="O28" s="114">
        <v>425</v>
      </c>
      <c r="P28" s="5">
        <f t="shared" si="6"/>
        <v>0</v>
      </c>
      <c r="Q28" s="113">
        <v>550</v>
      </c>
      <c r="R28" s="5">
        <f t="shared" si="7"/>
        <v>0</v>
      </c>
      <c r="S28" s="114">
        <v>425</v>
      </c>
      <c r="T28" s="5">
        <f t="shared" si="8"/>
        <v>0</v>
      </c>
      <c r="U28" s="115">
        <v>550</v>
      </c>
      <c r="V28" s="5">
        <f t="shared" si="9"/>
        <v>0</v>
      </c>
      <c r="W28" s="114">
        <v>425</v>
      </c>
      <c r="X28" s="16">
        <f t="shared" si="10"/>
        <v>0</v>
      </c>
      <c r="Y28" s="113">
        <v>550</v>
      </c>
      <c r="Z28" s="5">
        <f t="shared" si="11"/>
        <v>0</v>
      </c>
      <c r="AA28" s="114">
        <v>425</v>
      </c>
      <c r="AB28" s="5">
        <f t="shared" si="12"/>
        <v>0</v>
      </c>
    </row>
    <row r="29" spans="1:28" s="57" customFormat="1" ht="15" customHeight="1" thickBot="1" x14ac:dyDescent="0.4">
      <c r="A29" s="138" t="s">
        <v>50</v>
      </c>
      <c r="B29" s="139">
        <f>B5*80/40</f>
        <v>0</v>
      </c>
      <c r="C29" s="140" t="s">
        <v>51</v>
      </c>
      <c r="D29" s="141"/>
      <c r="E29" s="142" t="s">
        <v>51</v>
      </c>
      <c r="F29" s="143"/>
      <c r="G29" s="144" t="s">
        <v>51</v>
      </c>
      <c r="H29" s="145"/>
      <c r="I29" s="146" t="s">
        <v>51</v>
      </c>
      <c r="J29" s="17"/>
      <c r="K29" s="147" t="s">
        <v>51</v>
      </c>
      <c r="L29" s="17"/>
      <c r="M29" s="148" t="s">
        <v>51</v>
      </c>
      <c r="N29" s="17"/>
      <c r="O29" s="147" t="s">
        <v>51</v>
      </c>
      <c r="P29" s="143"/>
      <c r="Q29" s="146" t="s">
        <v>51</v>
      </c>
      <c r="R29" s="17"/>
      <c r="S29" s="147" t="s">
        <v>51</v>
      </c>
      <c r="T29" s="17"/>
      <c r="U29" s="148" t="s">
        <v>51</v>
      </c>
      <c r="V29" s="17"/>
      <c r="W29" s="147" t="s">
        <v>51</v>
      </c>
      <c r="X29" s="19"/>
      <c r="Y29" s="146" t="s">
        <v>51</v>
      </c>
      <c r="Z29" s="17"/>
      <c r="AA29" s="147" t="s">
        <v>51</v>
      </c>
      <c r="AB29" s="17"/>
    </row>
    <row r="30" spans="1:28" s="81" customFormat="1" ht="8.15" customHeight="1" x14ac:dyDescent="0.35">
      <c r="A30" s="279" t="s">
        <v>52</v>
      </c>
      <c r="B30" s="280"/>
      <c r="C30" s="257"/>
      <c r="D30" s="260"/>
      <c r="E30" s="257"/>
      <c r="F30" s="263"/>
      <c r="G30" s="257"/>
      <c r="H30" s="263"/>
      <c r="I30" s="257"/>
      <c r="J30" s="263"/>
      <c r="K30" s="257"/>
      <c r="L30" s="263"/>
      <c r="M30" s="257"/>
      <c r="N30" s="263"/>
      <c r="O30" s="257"/>
      <c r="P30" s="263"/>
      <c r="Q30" s="257"/>
      <c r="R30" s="263"/>
      <c r="S30" s="257"/>
      <c r="T30" s="263"/>
      <c r="U30" s="257"/>
      <c r="V30" s="263"/>
      <c r="W30" s="257"/>
      <c r="X30" s="263"/>
      <c r="Y30" s="257"/>
      <c r="Z30" s="263"/>
      <c r="AA30" s="257"/>
      <c r="AB30" s="276"/>
    </row>
    <row r="31" spans="1:28" s="81" customFormat="1" ht="8.15" customHeight="1" x14ac:dyDescent="0.35">
      <c r="A31" s="281"/>
      <c r="B31" s="282"/>
      <c r="C31" s="258"/>
      <c r="D31" s="261"/>
      <c r="E31" s="258"/>
      <c r="F31" s="264"/>
      <c r="G31" s="258"/>
      <c r="H31" s="264"/>
      <c r="I31" s="258"/>
      <c r="J31" s="264"/>
      <c r="K31" s="258"/>
      <c r="L31" s="264"/>
      <c r="M31" s="258"/>
      <c r="N31" s="264"/>
      <c r="O31" s="258"/>
      <c r="P31" s="264"/>
      <c r="Q31" s="258"/>
      <c r="R31" s="264"/>
      <c r="S31" s="258"/>
      <c r="T31" s="264"/>
      <c r="U31" s="258"/>
      <c r="V31" s="264"/>
      <c r="W31" s="258"/>
      <c r="X31" s="264"/>
      <c r="Y31" s="258"/>
      <c r="Z31" s="264"/>
      <c r="AA31" s="258"/>
      <c r="AB31" s="277"/>
    </row>
    <row r="32" spans="1:28" s="81" customFormat="1" ht="14.25" customHeight="1" thickBot="1" x14ac:dyDescent="0.4">
      <c r="A32" s="283"/>
      <c r="B32" s="284"/>
      <c r="C32" s="259"/>
      <c r="D32" s="262"/>
      <c r="E32" s="259"/>
      <c r="F32" s="265"/>
      <c r="G32" s="259"/>
      <c r="H32" s="265"/>
      <c r="I32" s="259"/>
      <c r="J32" s="265"/>
      <c r="K32" s="259"/>
      <c r="L32" s="265"/>
      <c r="M32" s="259"/>
      <c r="N32" s="265"/>
      <c r="O32" s="259"/>
      <c r="P32" s="265"/>
      <c r="Q32" s="259"/>
      <c r="R32" s="265"/>
      <c r="S32" s="259"/>
      <c r="T32" s="265"/>
      <c r="U32" s="259"/>
      <c r="V32" s="265"/>
      <c r="W32" s="259"/>
      <c r="X32" s="265"/>
      <c r="Y32" s="259"/>
      <c r="Z32" s="265"/>
      <c r="AA32" s="259"/>
      <c r="AB32" s="278"/>
    </row>
    <row r="33" spans="1:28" ht="15" customHeight="1" x14ac:dyDescent="0.35">
      <c r="A33" s="149" t="s">
        <v>53</v>
      </c>
      <c r="B33" s="83">
        <f>B5*1183/40</f>
        <v>0</v>
      </c>
      <c r="C33" s="150">
        <v>1000</v>
      </c>
      <c r="D33" s="85">
        <f t="shared" ref="D33:D46" si="13">B33/C33</f>
        <v>0</v>
      </c>
      <c r="E33" s="86">
        <v>1300</v>
      </c>
      <c r="F33" s="87">
        <f t="shared" ref="F33:F46" si="14">B33/E33</f>
        <v>0</v>
      </c>
      <c r="G33" s="88">
        <v>1300</v>
      </c>
      <c r="H33" s="89">
        <f t="shared" ref="H33:H46" si="15">B33/G33</f>
        <v>0</v>
      </c>
      <c r="I33" s="90">
        <v>1300</v>
      </c>
      <c r="J33" s="9">
        <f t="shared" ref="J33:J46" si="16">B33/I33</f>
        <v>0</v>
      </c>
      <c r="K33" s="91">
        <v>1300</v>
      </c>
      <c r="L33" s="9">
        <f t="shared" ref="L33:L46" si="17">B33/K33</f>
        <v>0</v>
      </c>
      <c r="M33" s="92">
        <v>1000</v>
      </c>
      <c r="N33" s="9">
        <f t="shared" ref="N33:N46" si="18">B33/M33</f>
        <v>0</v>
      </c>
      <c r="O33" s="91">
        <v>1000</v>
      </c>
      <c r="P33" s="9">
        <f t="shared" ref="P33:P46" si="19">B33/O33</f>
        <v>0</v>
      </c>
      <c r="Q33" s="90">
        <v>1000</v>
      </c>
      <c r="R33" s="9">
        <f t="shared" ref="R33:R46" si="20">B33/Q33</f>
        <v>0</v>
      </c>
      <c r="S33" s="91">
        <v>1000</v>
      </c>
      <c r="T33" s="9">
        <f t="shared" ref="T33:T46" si="21">B33/S33</f>
        <v>0</v>
      </c>
      <c r="U33" s="92">
        <v>1000</v>
      </c>
      <c r="V33" s="9">
        <f t="shared" ref="V33:V46" si="22">B33/U33</f>
        <v>0</v>
      </c>
      <c r="W33" s="91">
        <v>1200</v>
      </c>
      <c r="X33" s="11">
        <f t="shared" ref="X33:X46" si="23">B33/W33</f>
        <v>0</v>
      </c>
      <c r="Y33" s="90">
        <v>1200</v>
      </c>
      <c r="Z33" s="9">
        <f t="shared" ref="Z33:Z46" si="24">B33/Y33</f>
        <v>0</v>
      </c>
      <c r="AA33" s="91">
        <v>1200</v>
      </c>
      <c r="AB33" s="9">
        <f t="shared" ref="AB33:AB46" si="25">B33/AA33</f>
        <v>0</v>
      </c>
    </row>
    <row r="34" spans="1:28" ht="15" customHeight="1" x14ac:dyDescent="0.35">
      <c r="A34" s="93" t="s">
        <v>54</v>
      </c>
      <c r="B34" s="127">
        <f>B5*1137/40</f>
        <v>0</v>
      </c>
      <c r="C34" s="151">
        <v>500</v>
      </c>
      <c r="D34" s="96">
        <f t="shared" si="13"/>
        <v>0</v>
      </c>
      <c r="E34" s="97">
        <v>1250</v>
      </c>
      <c r="F34" s="152">
        <f t="shared" si="14"/>
        <v>0</v>
      </c>
      <c r="G34" s="99">
        <v>1250</v>
      </c>
      <c r="H34" s="153">
        <f t="shared" si="15"/>
        <v>0</v>
      </c>
      <c r="I34" s="101">
        <v>1250</v>
      </c>
      <c r="J34" s="12">
        <f t="shared" si="16"/>
        <v>0</v>
      </c>
      <c r="K34" s="102">
        <v>1250</v>
      </c>
      <c r="L34" s="12">
        <f t="shared" si="17"/>
        <v>0</v>
      </c>
      <c r="M34" s="103">
        <v>700</v>
      </c>
      <c r="N34" s="12">
        <f t="shared" si="18"/>
        <v>0</v>
      </c>
      <c r="O34" s="102">
        <v>700</v>
      </c>
      <c r="P34" s="12">
        <f t="shared" si="19"/>
        <v>0</v>
      </c>
      <c r="Q34" s="101">
        <v>700</v>
      </c>
      <c r="R34" s="12">
        <f t="shared" si="20"/>
        <v>0</v>
      </c>
      <c r="S34" s="102">
        <v>700</v>
      </c>
      <c r="T34" s="12">
        <f t="shared" si="21"/>
        <v>0</v>
      </c>
      <c r="U34" s="103">
        <v>700</v>
      </c>
      <c r="V34" s="12">
        <f t="shared" si="22"/>
        <v>0</v>
      </c>
      <c r="W34" s="102">
        <v>700</v>
      </c>
      <c r="X34" s="14">
        <f t="shared" si="23"/>
        <v>0</v>
      </c>
      <c r="Y34" s="101">
        <v>700</v>
      </c>
      <c r="Z34" s="12">
        <f t="shared" si="24"/>
        <v>0</v>
      </c>
      <c r="AA34" s="102">
        <v>700</v>
      </c>
      <c r="AB34" s="12">
        <f t="shared" si="25"/>
        <v>0</v>
      </c>
    </row>
    <row r="35" spans="1:28" s="57" customFormat="1" ht="15" customHeight="1" x14ac:dyDescent="0.35">
      <c r="A35" s="104" t="s">
        <v>55</v>
      </c>
      <c r="B35" s="154">
        <f>B5*306/40</f>
        <v>0</v>
      </c>
      <c r="C35" s="155">
        <v>130</v>
      </c>
      <c r="D35" s="51">
        <f t="shared" si="13"/>
        <v>0</v>
      </c>
      <c r="E35" s="107">
        <v>240</v>
      </c>
      <c r="F35" s="53">
        <f t="shared" si="14"/>
        <v>0</v>
      </c>
      <c r="G35" s="108">
        <v>240</v>
      </c>
      <c r="H35" s="55">
        <f t="shared" si="15"/>
        <v>0</v>
      </c>
      <c r="I35" s="56">
        <v>410</v>
      </c>
      <c r="J35" s="2">
        <f t="shared" si="16"/>
        <v>0</v>
      </c>
      <c r="K35" s="54">
        <v>360</v>
      </c>
      <c r="L35" s="2">
        <f t="shared" si="17"/>
        <v>0</v>
      </c>
      <c r="M35" s="52">
        <v>400</v>
      </c>
      <c r="N35" s="2">
        <f t="shared" si="18"/>
        <v>0</v>
      </c>
      <c r="O35" s="54">
        <v>310</v>
      </c>
      <c r="P35" s="2">
        <f t="shared" si="19"/>
        <v>0</v>
      </c>
      <c r="Q35" s="56">
        <v>420</v>
      </c>
      <c r="R35" s="2">
        <f t="shared" si="20"/>
        <v>0</v>
      </c>
      <c r="S35" s="54">
        <v>320</v>
      </c>
      <c r="T35" s="2">
        <f t="shared" si="21"/>
        <v>0</v>
      </c>
      <c r="U35" s="52">
        <v>420</v>
      </c>
      <c r="V35" s="2">
        <f t="shared" si="22"/>
        <v>0</v>
      </c>
      <c r="W35" s="54">
        <v>320</v>
      </c>
      <c r="X35" s="4">
        <f t="shared" si="23"/>
        <v>0</v>
      </c>
      <c r="Y35" s="56">
        <v>420</v>
      </c>
      <c r="Z35" s="2">
        <f t="shared" si="24"/>
        <v>0</v>
      </c>
      <c r="AA35" s="54">
        <v>320</v>
      </c>
      <c r="AB35" s="2">
        <f t="shared" si="25"/>
        <v>0</v>
      </c>
    </row>
    <row r="36" spans="1:28" s="57" customFormat="1" ht="15" customHeight="1" x14ac:dyDescent="0.35">
      <c r="A36" s="93" t="s">
        <v>56</v>
      </c>
      <c r="B36" s="94">
        <f>B5*14.7/40</f>
        <v>0</v>
      </c>
      <c r="C36" s="156">
        <v>10</v>
      </c>
      <c r="D36" s="110">
        <f t="shared" si="13"/>
        <v>0</v>
      </c>
      <c r="E36" s="128">
        <v>8</v>
      </c>
      <c r="F36" s="157">
        <f t="shared" si="14"/>
        <v>0</v>
      </c>
      <c r="G36" s="129">
        <v>8</v>
      </c>
      <c r="H36" s="158">
        <f t="shared" si="15"/>
        <v>0</v>
      </c>
      <c r="I36" s="66">
        <v>11</v>
      </c>
      <c r="J36" s="5">
        <f t="shared" si="16"/>
        <v>0</v>
      </c>
      <c r="K36" s="70">
        <v>15</v>
      </c>
      <c r="L36" s="5">
        <f t="shared" si="17"/>
        <v>0</v>
      </c>
      <c r="M36" s="71">
        <v>8</v>
      </c>
      <c r="N36" s="5">
        <f t="shared" si="18"/>
        <v>0</v>
      </c>
      <c r="O36" s="70">
        <v>18</v>
      </c>
      <c r="P36" s="5">
        <f t="shared" si="19"/>
        <v>0</v>
      </c>
      <c r="Q36" s="66">
        <v>8</v>
      </c>
      <c r="R36" s="5">
        <f t="shared" si="20"/>
        <v>0</v>
      </c>
      <c r="S36" s="70">
        <v>18</v>
      </c>
      <c r="T36" s="5">
        <f t="shared" si="21"/>
        <v>0</v>
      </c>
      <c r="U36" s="71">
        <v>8</v>
      </c>
      <c r="V36" s="5">
        <f t="shared" si="22"/>
        <v>0</v>
      </c>
      <c r="W36" s="70">
        <v>8</v>
      </c>
      <c r="X36" s="16">
        <f t="shared" si="23"/>
        <v>0</v>
      </c>
      <c r="Y36" s="66">
        <v>8</v>
      </c>
      <c r="Z36" s="5">
        <f t="shared" si="24"/>
        <v>0</v>
      </c>
      <c r="AA36" s="70">
        <v>8</v>
      </c>
      <c r="AB36" s="5">
        <f t="shared" si="25"/>
        <v>0</v>
      </c>
    </row>
    <row r="37" spans="1:28" s="57" customFormat="1" ht="15" customHeight="1" x14ac:dyDescent="0.35">
      <c r="A37" s="104" t="s">
        <v>57</v>
      </c>
      <c r="B37" s="105">
        <f>B5*9/40</f>
        <v>0</v>
      </c>
      <c r="C37" s="159">
        <v>5</v>
      </c>
      <c r="D37" s="118">
        <f t="shared" si="13"/>
        <v>0</v>
      </c>
      <c r="E37" s="125">
        <v>8</v>
      </c>
      <c r="F37" s="53">
        <f t="shared" si="14"/>
        <v>0</v>
      </c>
      <c r="G37" s="126">
        <v>8</v>
      </c>
      <c r="H37" s="55">
        <f t="shared" si="15"/>
        <v>0</v>
      </c>
      <c r="I37" s="80">
        <v>11</v>
      </c>
      <c r="J37" s="6">
        <f t="shared" si="16"/>
        <v>0</v>
      </c>
      <c r="K37" s="78">
        <v>9</v>
      </c>
      <c r="L37" s="6">
        <f t="shared" si="17"/>
        <v>0</v>
      </c>
      <c r="M37" s="76">
        <v>11</v>
      </c>
      <c r="N37" s="6">
        <f t="shared" si="18"/>
        <v>0</v>
      </c>
      <c r="O37" s="78">
        <v>8</v>
      </c>
      <c r="P37" s="6">
        <f t="shared" si="19"/>
        <v>0</v>
      </c>
      <c r="Q37" s="80">
        <v>11</v>
      </c>
      <c r="R37" s="6">
        <f t="shared" si="20"/>
        <v>0</v>
      </c>
      <c r="S37" s="78">
        <v>8</v>
      </c>
      <c r="T37" s="6">
        <f t="shared" si="21"/>
        <v>0</v>
      </c>
      <c r="U37" s="76">
        <v>11</v>
      </c>
      <c r="V37" s="6">
        <f t="shared" si="22"/>
        <v>0</v>
      </c>
      <c r="W37" s="78">
        <v>8</v>
      </c>
      <c r="X37" s="8">
        <f t="shared" si="23"/>
        <v>0</v>
      </c>
      <c r="Y37" s="80">
        <v>11</v>
      </c>
      <c r="Z37" s="6">
        <f t="shared" si="24"/>
        <v>0</v>
      </c>
      <c r="AA37" s="78">
        <v>8</v>
      </c>
      <c r="AB37" s="6">
        <f t="shared" si="25"/>
        <v>0</v>
      </c>
    </row>
    <row r="38" spans="1:28" s="57" customFormat="1" ht="15" customHeight="1" x14ac:dyDescent="0.35">
      <c r="A38" s="93" t="s">
        <v>58</v>
      </c>
      <c r="B38" s="121">
        <f>B5*1.8/40</f>
        <v>0</v>
      </c>
      <c r="C38" s="160">
        <v>1.5</v>
      </c>
      <c r="D38" s="110">
        <f t="shared" si="13"/>
        <v>0</v>
      </c>
      <c r="E38" s="161">
        <v>1.9</v>
      </c>
      <c r="F38" s="157">
        <f t="shared" si="14"/>
        <v>0</v>
      </c>
      <c r="G38" s="162">
        <v>1.6</v>
      </c>
      <c r="H38" s="158">
        <f t="shared" si="15"/>
        <v>0</v>
      </c>
      <c r="I38" s="163">
        <v>2.2000000000000002</v>
      </c>
      <c r="J38" s="5">
        <f t="shared" si="16"/>
        <v>0</v>
      </c>
      <c r="K38" s="114">
        <v>1.6</v>
      </c>
      <c r="L38" s="5">
        <f t="shared" si="17"/>
        <v>0</v>
      </c>
      <c r="M38" s="115">
        <v>2.2999999999999998</v>
      </c>
      <c r="N38" s="5">
        <f t="shared" si="18"/>
        <v>0</v>
      </c>
      <c r="O38" s="114">
        <v>1.8</v>
      </c>
      <c r="P38" s="5">
        <f t="shared" si="19"/>
        <v>0</v>
      </c>
      <c r="Q38" s="113">
        <v>2.2999999999999998</v>
      </c>
      <c r="R38" s="5">
        <f t="shared" si="20"/>
        <v>0</v>
      </c>
      <c r="S38" s="114">
        <v>1.8</v>
      </c>
      <c r="T38" s="5">
        <f t="shared" si="21"/>
        <v>0</v>
      </c>
      <c r="U38" s="115">
        <v>2.2999999999999998</v>
      </c>
      <c r="V38" s="5">
        <f t="shared" si="22"/>
        <v>0</v>
      </c>
      <c r="W38" s="114">
        <v>1.8</v>
      </c>
      <c r="X38" s="16">
        <f t="shared" si="23"/>
        <v>0</v>
      </c>
      <c r="Y38" s="113">
        <v>2.2999999999999998</v>
      </c>
      <c r="Z38" s="5">
        <f t="shared" si="24"/>
        <v>0</v>
      </c>
      <c r="AA38" s="114">
        <v>1.8</v>
      </c>
      <c r="AB38" s="5">
        <f t="shared" si="25"/>
        <v>0</v>
      </c>
    </row>
    <row r="39" spans="1:28" s="57" customFormat="1" ht="15" customHeight="1" x14ac:dyDescent="0.35">
      <c r="A39" s="104" t="s">
        <v>59</v>
      </c>
      <c r="B39" s="154">
        <f>B5*820/40</f>
        <v>0</v>
      </c>
      <c r="C39" s="159">
        <v>440</v>
      </c>
      <c r="D39" s="118">
        <f t="shared" si="13"/>
        <v>0</v>
      </c>
      <c r="E39" s="125">
        <v>700</v>
      </c>
      <c r="F39" s="53">
        <f t="shared" si="14"/>
        <v>0</v>
      </c>
      <c r="G39" s="126">
        <v>700</v>
      </c>
      <c r="H39" s="164">
        <f t="shared" si="15"/>
        <v>0</v>
      </c>
      <c r="I39" s="76">
        <v>890</v>
      </c>
      <c r="J39" s="20">
        <f t="shared" si="16"/>
        <v>0</v>
      </c>
      <c r="K39" s="78">
        <v>890</v>
      </c>
      <c r="L39" s="6">
        <f t="shared" si="17"/>
        <v>0</v>
      </c>
      <c r="M39" s="76">
        <v>900</v>
      </c>
      <c r="N39" s="6">
        <f t="shared" si="18"/>
        <v>0</v>
      </c>
      <c r="O39" s="78">
        <v>900</v>
      </c>
      <c r="P39" s="6">
        <f t="shared" si="19"/>
        <v>0</v>
      </c>
      <c r="Q39" s="80">
        <v>900</v>
      </c>
      <c r="R39" s="6">
        <f t="shared" si="20"/>
        <v>0</v>
      </c>
      <c r="S39" s="78">
        <v>900</v>
      </c>
      <c r="T39" s="6">
        <f t="shared" si="21"/>
        <v>0</v>
      </c>
      <c r="U39" s="76">
        <v>900</v>
      </c>
      <c r="V39" s="6">
        <f t="shared" si="22"/>
        <v>0</v>
      </c>
      <c r="W39" s="78">
        <v>900</v>
      </c>
      <c r="X39" s="8">
        <f t="shared" si="23"/>
        <v>0</v>
      </c>
      <c r="Y39" s="80">
        <v>900</v>
      </c>
      <c r="Z39" s="6">
        <f t="shared" si="24"/>
        <v>0</v>
      </c>
      <c r="AA39" s="78">
        <v>900</v>
      </c>
      <c r="AB39" s="6">
        <f t="shared" si="25"/>
        <v>0</v>
      </c>
    </row>
    <row r="40" spans="1:28" s="57" customFormat="1" ht="15" customHeight="1" x14ac:dyDescent="0.35">
      <c r="A40" s="93" t="s">
        <v>60</v>
      </c>
      <c r="B40" s="94">
        <f>B5*131/40</f>
        <v>0</v>
      </c>
      <c r="C40" s="156">
        <v>90</v>
      </c>
      <c r="D40" s="110">
        <f t="shared" si="13"/>
        <v>0</v>
      </c>
      <c r="E40" s="128">
        <v>120</v>
      </c>
      <c r="F40" s="157">
        <f t="shared" si="14"/>
        <v>0</v>
      </c>
      <c r="G40" s="129">
        <v>120</v>
      </c>
      <c r="H40" s="158">
        <f t="shared" si="15"/>
        <v>0</v>
      </c>
      <c r="I40" s="165">
        <v>150</v>
      </c>
      <c r="J40" s="5">
        <f t="shared" si="16"/>
        <v>0</v>
      </c>
      <c r="K40" s="70">
        <v>150</v>
      </c>
      <c r="L40" s="5">
        <f t="shared" si="17"/>
        <v>0</v>
      </c>
      <c r="M40" s="71">
        <v>150</v>
      </c>
      <c r="N40" s="5">
        <f t="shared" si="18"/>
        <v>0</v>
      </c>
      <c r="O40" s="70">
        <v>150</v>
      </c>
      <c r="P40" s="5">
        <f t="shared" si="19"/>
        <v>0</v>
      </c>
      <c r="Q40" s="66">
        <v>150</v>
      </c>
      <c r="R40" s="5">
        <f t="shared" si="20"/>
        <v>0</v>
      </c>
      <c r="S40" s="70">
        <v>150</v>
      </c>
      <c r="T40" s="5">
        <f t="shared" si="21"/>
        <v>0</v>
      </c>
      <c r="U40" s="71">
        <v>150</v>
      </c>
      <c r="V40" s="5">
        <f t="shared" si="22"/>
        <v>0</v>
      </c>
      <c r="W40" s="70">
        <v>150</v>
      </c>
      <c r="X40" s="16">
        <f t="shared" si="23"/>
        <v>0</v>
      </c>
      <c r="Y40" s="66">
        <v>150</v>
      </c>
      <c r="Z40" s="5">
        <f t="shared" si="24"/>
        <v>0</v>
      </c>
      <c r="AA40" s="70">
        <v>150</v>
      </c>
      <c r="AB40" s="5">
        <f t="shared" si="25"/>
        <v>0</v>
      </c>
    </row>
    <row r="41" spans="1:28" s="57" customFormat="1" ht="15" customHeight="1" x14ac:dyDescent="0.35">
      <c r="A41" s="104" t="s">
        <v>61</v>
      </c>
      <c r="B41" s="105">
        <f>B5*37/40</f>
        <v>0</v>
      </c>
      <c r="C41" s="159">
        <v>22</v>
      </c>
      <c r="D41" s="118">
        <f t="shared" si="13"/>
        <v>0</v>
      </c>
      <c r="E41" s="125">
        <v>34</v>
      </c>
      <c r="F41" s="53">
        <f t="shared" si="14"/>
        <v>0</v>
      </c>
      <c r="G41" s="126">
        <v>34</v>
      </c>
      <c r="H41" s="55">
        <f t="shared" si="15"/>
        <v>0</v>
      </c>
      <c r="I41" s="80">
        <v>43</v>
      </c>
      <c r="J41" s="6">
        <f t="shared" si="16"/>
        <v>0</v>
      </c>
      <c r="K41" s="78">
        <v>43</v>
      </c>
      <c r="L41" s="6">
        <f t="shared" si="17"/>
        <v>0</v>
      </c>
      <c r="M41" s="76">
        <v>45</v>
      </c>
      <c r="N41" s="6">
        <f t="shared" si="18"/>
        <v>0</v>
      </c>
      <c r="O41" s="78">
        <v>45</v>
      </c>
      <c r="P41" s="6">
        <f t="shared" si="19"/>
        <v>0</v>
      </c>
      <c r="Q41" s="80">
        <v>45</v>
      </c>
      <c r="R41" s="6">
        <f t="shared" si="20"/>
        <v>0</v>
      </c>
      <c r="S41" s="78">
        <v>45</v>
      </c>
      <c r="T41" s="6">
        <f t="shared" si="21"/>
        <v>0</v>
      </c>
      <c r="U41" s="76">
        <v>45</v>
      </c>
      <c r="V41" s="6">
        <f t="shared" si="22"/>
        <v>0</v>
      </c>
      <c r="W41" s="78">
        <v>45</v>
      </c>
      <c r="X41" s="8">
        <f t="shared" si="23"/>
        <v>0</v>
      </c>
      <c r="Y41" s="80">
        <v>45</v>
      </c>
      <c r="Z41" s="6">
        <f t="shared" si="24"/>
        <v>0</v>
      </c>
      <c r="AA41" s="78">
        <v>45</v>
      </c>
      <c r="AB41" s="6">
        <f t="shared" si="25"/>
        <v>0</v>
      </c>
    </row>
    <row r="42" spans="1:28" s="57" customFormat="1" ht="15" customHeight="1" x14ac:dyDescent="0.35">
      <c r="A42" s="93" t="s">
        <v>62</v>
      </c>
      <c r="B42" s="94">
        <f>B5*26/40</f>
        <v>0</v>
      </c>
      <c r="C42" s="160">
        <v>15</v>
      </c>
      <c r="D42" s="110">
        <f t="shared" si="13"/>
        <v>0</v>
      </c>
      <c r="E42" s="111">
        <v>25</v>
      </c>
      <c r="F42" s="157">
        <f t="shared" si="14"/>
        <v>0</v>
      </c>
      <c r="G42" s="112">
        <v>21</v>
      </c>
      <c r="H42" s="158">
        <f t="shared" si="15"/>
        <v>0</v>
      </c>
      <c r="I42" s="113">
        <v>35</v>
      </c>
      <c r="J42" s="5">
        <f t="shared" si="16"/>
        <v>0</v>
      </c>
      <c r="K42" s="114">
        <v>24</v>
      </c>
      <c r="L42" s="5">
        <f t="shared" si="17"/>
        <v>0</v>
      </c>
      <c r="M42" s="115">
        <v>35</v>
      </c>
      <c r="N42" s="5">
        <f t="shared" si="18"/>
        <v>0</v>
      </c>
      <c r="O42" s="114">
        <v>25</v>
      </c>
      <c r="P42" s="5">
        <f t="shared" si="19"/>
        <v>0</v>
      </c>
      <c r="Q42" s="113">
        <v>35</v>
      </c>
      <c r="R42" s="5">
        <f t="shared" si="20"/>
        <v>0</v>
      </c>
      <c r="S42" s="114">
        <v>25</v>
      </c>
      <c r="T42" s="5">
        <f t="shared" si="21"/>
        <v>0</v>
      </c>
      <c r="U42" s="115">
        <v>30</v>
      </c>
      <c r="V42" s="5">
        <f t="shared" si="22"/>
        <v>0</v>
      </c>
      <c r="W42" s="114">
        <v>20</v>
      </c>
      <c r="X42" s="16">
        <f t="shared" si="23"/>
        <v>0</v>
      </c>
      <c r="Y42" s="113">
        <v>30</v>
      </c>
      <c r="Z42" s="5">
        <f t="shared" si="24"/>
        <v>0</v>
      </c>
      <c r="AA42" s="114">
        <v>20</v>
      </c>
      <c r="AB42" s="5">
        <f t="shared" si="25"/>
        <v>0</v>
      </c>
    </row>
    <row r="43" spans="1:28" s="57" customFormat="1" ht="15" customHeight="1" x14ac:dyDescent="0.35">
      <c r="A43" s="104" t="s">
        <v>63</v>
      </c>
      <c r="B43" s="105">
        <f>B5*58/40</f>
        <v>0</v>
      </c>
      <c r="C43" s="166">
        <v>30</v>
      </c>
      <c r="D43" s="167">
        <f t="shared" si="13"/>
        <v>0</v>
      </c>
      <c r="E43" s="125">
        <v>40</v>
      </c>
      <c r="F43" s="53">
        <f t="shared" si="14"/>
        <v>0</v>
      </c>
      <c r="G43" s="126">
        <v>40</v>
      </c>
      <c r="H43" s="55">
        <f t="shared" si="15"/>
        <v>0</v>
      </c>
      <c r="I43" s="80">
        <v>55</v>
      </c>
      <c r="J43" s="6">
        <f t="shared" si="16"/>
        <v>0</v>
      </c>
      <c r="K43" s="78">
        <v>55</v>
      </c>
      <c r="L43" s="6">
        <f t="shared" si="17"/>
        <v>0</v>
      </c>
      <c r="M43" s="76">
        <v>55</v>
      </c>
      <c r="N43" s="6">
        <f t="shared" si="18"/>
        <v>0</v>
      </c>
      <c r="O43" s="78">
        <v>55</v>
      </c>
      <c r="P43" s="6">
        <f t="shared" si="19"/>
        <v>0</v>
      </c>
      <c r="Q43" s="80">
        <v>55</v>
      </c>
      <c r="R43" s="6">
        <f t="shared" si="20"/>
        <v>0</v>
      </c>
      <c r="S43" s="78">
        <v>55</v>
      </c>
      <c r="T43" s="6">
        <f t="shared" si="21"/>
        <v>0</v>
      </c>
      <c r="U43" s="76">
        <v>55</v>
      </c>
      <c r="V43" s="6">
        <f t="shared" si="22"/>
        <v>0</v>
      </c>
      <c r="W43" s="78">
        <v>55</v>
      </c>
      <c r="X43" s="8">
        <f t="shared" si="23"/>
        <v>0</v>
      </c>
      <c r="Y43" s="80">
        <v>55</v>
      </c>
      <c r="Z43" s="6">
        <f t="shared" si="24"/>
        <v>0</v>
      </c>
      <c r="AA43" s="78">
        <v>55</v>
      </c>
      <c r="AB43" s="6">
        <f t="shared" si="25"/>
        <v>0</v>
      </c>
    </row>
    <row r="44" spans="1:28" s="57" customFormat="1" ht="15" customHeight="1" x14ac:dyDescent="0.35">
      <c r="A44" s="168" t="s">
        <v>64</v>
      </c>
      <c r="B44" s="169">
        <f>B5*560/40</f>
        <v>0</v>
      </c>
      <c r="C44" s="170">
        <v>1000</v>
      </c>
      <c r="D44" s="171">
        <f t="shared" si="13"/>
        <v>0</v>
      </c>
      <c r="E44" s="172">
        <v>1200</v>
      </c>
      <c r="F44" s="173">
        <f t="shared" si="14"/>
        <v>0</v>
      </c>
      <c r="G44" s="174">
        <v>1200</v>
      </c>
      <c r="H44" s="175">
        <f t="shared" si="15"/>
        <v>0</v>
      </c>
      <c r="I44" s="176">
        <v>1500</v>
      </c>
      <c r="J44" s="21">
        <f t="shared" si="16"/>
        <v>0</v>
      </c>
      <c r="K44" s="177">
        <v>1500</v>
      </c>
      <c r="L44" s="21">
        <f t="shared" si="17"/>
        <v>0</v>
      </c>
      <c r="M44" s="178">
        <v>1500</v>
      </c>
      <c r="N44" s="21">
        <f t="shared" si="18"/>
        <v>0</v>
      </c>
      <c r="O44" s="177">
        <v>1500</v>
      </c>
      <c r="P44" s="21">
        <f t="shared" si="19"/>
        <v>0</v>
      </c>
      <c r="Q44" s="176">
        <v>1500</v>
      </c>
      <c r="R44" s="21">
        <f t="shared" si="20"/>
        <v>0</v>
      </c>
      <c r="S44" s="177">
        <v>1500</v>
      </c>
      <c r="T44" s="21">
        <f t="shared" si="21"/>
        <v>0</v>
      </c>
      <c r="U44" s="178">
        <v>1300</v>
      </c>
      <c r="V44" s="21">
        <f t="shared" si="22"/>
        <v>0</v>
      </c>
      <c r="W44" s="177">
        <v>1300</v>
      </c>
      <c r="X44" s="23">
        <f t="shared" si="23"/>
        <v>0</v>
      </c>
      <c r="Y44" s="176">
        <v>1200</v>
      </c>
      <c r="Z44" s="21">
        <f t="shared" si="24"/>
        <v>0</v>
      </c>
      <c r="AA44" s="177">
        <v>1200</v>
      </c>
      <c r="AB44" s="21">
        <f t="shared" si="25"/>
        <v>0</v>
      </c>
    </row>
    <row r="45" spans="1:28" s="57" customFormat="1" ht="15" customHeight="1" x14ac:dyDescent="0.35">
      <c r="A45" s="138" t="s">
        <v>65</v>
      </c>
      <c r="B45" s="179">
        <f>B5*700/40</f>
        <v>0</v>
      </c>
      <c r="C45" s="140">
        <v>2300</v>
      </c>
      <c r="D45" s="141">
        <f t="shared" si="13"/>
        <v>0</v>
      </c>
      <c r="E45" s="131">
        <v>2500</v>
      </c>
      <c r="F45" s="53">
        <f t="shared" si="14"/>
        <v>0</v>
      </c>
      <c r="G45" s="132">
        <v>2300</v>
      </c>
      <c r="H45" s="55">
        <f t="shared" si="15"/>
        <v>0</v>
      </c>
      <c r="I45" s="133">
        <v>3000</v>
      </c>
      <c r="J45" s="6">
        <f t="shared" si="16"/>
        <v>0</v>
      </c>
      <c r="K45" s="134">
        <v>2300</v>
      </c>
      <c r="L45" s="6">
        <f t="shared" si="17"/>
        <v>0</v>
      </c>
      <c r="M45" s="135">
        <v>3400</v>
      </c>
      <c r="N45" s="6">
        <f t="shared" si="18"/>
        <v>0</v>
      </c>
      <c r="O45" s="134">
        <v>2600</v>
      </c>
      <c r="P45" s="6">
        <f t="shared" si="19"/>
        <v>0</v>
      </c>
      <c r="Q45" s="133">
        <v>3400</v>
      </c>
      <c r="R45" s="6">
        <f t="shared" si="20"/>
        <v>0</v>
      </c>
      <c r="S45" s="134">
        <v>2600</v>
      </c>
      <c r="T45" s="6">
        <f t="shared" si="21"/>
        <v>0</v>
      </c>
      <c r="U45" s="135">
        <v>3400</v>
      </c>
      <c r="V45" s="6">
        <f t="shared" si="22"/>
        <v>0</v>
      </c>
      <c r="W45" s="134">
        <v>2600</v>
      </c>
      <c r="X45" s="8">
        <f t="shared" si="23"/>
        <v>0</v>
      </c>
      <c r="Y45" s="133">
        <v>3400</v>
      </c>
      <c r="Z45" s="6">
        <f t="shared" si="24"/>
        <v>0</v>
      </c>
      <c r="AA45" s="134">
        <v>2600</v>
      </c>
      <c r="AB45" s="6">
        <f t="shared" si="25"/>
        <v>0</v>
      </c>
    </row>
    <row r="46" spans="1:28" s="57" customFormat="1" ht="15" customHeight="1" thickBot="1" x14ac:dyDescent="0.4">
      <c r="A46" s="180" t="s">
        <v>66</v>
      </c>
      <c r="B46" s="181">
        <f>B5*560/40</f>
        <v>0</v>
      </c>
      <c r="C46" s="182">
        <v>1900</v>
      </c>
      <c r="D46" s="183">
        <f t="shared" si="13"/>
        <v>0</v>
      </c>
      <c r="E46" s="184">
        <v>2300</v>
      </c>
      <c r="F46" s="185">
        <f t="shared" si="14"/>
        <v>0</v>
      </c>
      <c r="G46" s="186">
        <v>2300</v>
      </c>
      <c r="H46" s="187">
        <f t="shared" si="15"/>
        <v>0</v>
      </c>
      <c r="I46" s="188">
        <v>2300</v>
      </c>
      <c r="J46" s="24">
        <f t="shared" si="16"/>
        <v>0</v>
      </c>
      <c r="K46" s="189">
        <v>2300</v>
      </c>
      <c r="L46" s="24">
        <f t="shared" si="17"/>
        <v>0</v>
      </c>
      <c r="M46" s="190">
        <v>2300</v>
      </c>
      <c r="N46" s="24">
        <f t="shared" si="18"/>
        <v>0</v>
      </c>
      <c r="O46" s="189">
        <v>2300</v>
      </c>
      <c r="P46" s="24">
        <f t="shared" si="19"/>
        <v>0</v>
      </c>
      <c r="Q46" s="188">
        <v>2300</v>
      </c>
      <c r="R46" s="24">
        <f t="shared" si="20"/>
        <v>0</v>
      </c>
      <c r="S46" s="189">
        <v>2300</v>
      </c>
      <c r="T46" s="24">
        <f t="shared" si="21"/>
        <v>0</v>
      </c>
      <c r="U46" s="190">
        <v>2000</v>
      </c>
      <c r="V46" s="24">
        <f t="shared" si="22"/>
        <v>0</v>
      </c>
      <c r="W46" s="189">
        <v>2000</v>
      </c>
      <c r="X46" s="26">
        <f t="shared" si="23"/>
        <v>0</v>
      </c>
      <c r="Y46" s="188">
        <v>1800</v>
      </c>
      <c r="Z46" s="24">
        <f t="shared" si="24"/>
        <v>0</v>
      </c>
      <c r="AA46" s="189">
        <v>1800</v>
      </c>
      <c r="AB46" s="24">
        <f t="shared" si="25"/>
        <v>0</v>
      </c>
    </row>
    <row r="47" spans="1:28" ht="14" customHeight="1" x14ac:dyDescent="0.35">
      <c r="A47" s="191" t="s">
        <v>67</v>
      </c>
      <c r="B47" s="192"/>
      <c r="C47" s="192"/>
      <c r="D47" s="192"/>
      <c r="E47" s="192"/>
      <c r="F47" s="192"/>
      <c r="G47" s="192"/>
      <c r="H47" s="192"/>
      <c r="I47" s="192"/>
      <c r="L47" s="27"/>
    </row>
    <row r="48" spans="1:28" ht="13.5" customHeight="1" x14ac:dyDescent="0.35">
      <c r="A48" s="193" t="s">
        <v>68</v>
      </c>
      <c r="B48" s="193"/>
      <c r="C48" s="193"/>
      <c r="D48" s="193"/>
      <c r="E48" s="193"/>
      <c r="F48" s="193"/>
      <c r="G48" s="193"/>
    </row>
    <row r="49" spans="1:7" ht="13.5" customHeight="1" x14ac:dyDescent="0.35">
      <c r="A49" s="194" t="s">
        <v>69</v>
      </c>
      <c r="B49" s="194"/>
      <c r="C49" s="194"/>
      <c r="D49" s="194"/>
      <c r="E49" s="194"/>
      <c r="F49" s="194"/>
      <c r="G49" s="194"/>
    </row>
    <row r="50" spans="1:7" ht="10.5" customHeight="1" x14ac:dyDescent="0.35">
      <c r="A50" s="194"/>
      <c r="B50" s="194"/>
      <c r="C50" s="194"/>
      <c r="D50" s="194"/>
      <c r="E50" s="194"/>
      <c r="F50" s="194"/>
      <c r="G50" s="194"/>
    </row>
    <row r="51" spans="1:7" ht="14.5" customHeight="1" x14ac:dyDescent="0.35">
      <c r="A51" s="195" t="s">
        <v>70</v>
      </c>
      <c r="B51" s="196"/>
      <c r="C51" s="196"/>
      <c r="D51" s="196"/>
      <c r="E51" s="196"/>
      <c r="F51" s="196"/>
      <c r="G51" s="196"/>
    </row>
    <row r="52" spans="1:7" ht="11.5" customHeight="1" x14ac:dyDescent="0.35">
      <c r="A52" s="196"/>
      <c r="B52" s="196"/>
      <c r="C52" s="196"/>
      <c r="D52" s="196"/>
      <c r="E52" s="196"/>
      <c r="F52" s="196"/>
      <c r="G52" s="196"/>
    </row>
    <row r="53" spans="1:7" x14ac:dyDescent="0.35">
      <c r="A53" s="197" t="s">
        <v>88</v>
      </c>
    </row>
    <row r="54" spans="1:7" x14ac:dyDescent="0.35">
      <c r="A54" s="28" t="s">
        <v>89</v>
      </c>
    </row>
  </sheetData>
  <sheetProtection algorithmName="SHA-512" hashValue="JFBqofR9mtrptF3KfoalwP7ZvkFNCyolN1euksC81es6uWHBGXKIM8dLoCjQsTuYL0xNoOzyHCFSYWppVaLBqQ==" saltValue="vf0uVcBWaN+xg64Yx4Itgg==" spinCount="100000" sheet="1" objects="1" scenarios="1"/>
  <mergeCells count="83">
    <mergeCell ref="M30:M32"/>
    <mergeCell ref="N30:N32"/>
    <mergeCell ref="O30:O32"/>
    <mergeCell ref="P30:P32"/>
    <mergeCell ref="K30:K32"/>
    <mergeCell ref="L30:L32"/>
    <mergeCell ref="AA30:AA32"/>
    <mergeCell ref="AB30:AB32"/>
    <mergeCell ref="U30:U32"/>
    <mergeCell ref="V30:V32"/>
    <mergeCell ref="Q30:Q32"/>
    <mergeCell ref="R30:R32"/>
    <mergeCell ref="S30:S32"/>
    <mergeCell ref="T30:T32"/>
    <mergeCell ref="W30:W32"/>
    <mergeCell ref="X30:X32"/>
    <mergeCell ref="Y30:Y32"/>
    <mergeCell ref="Z30:Z32"/>
    <mergeCell ref="AB12:AB14"/>
    <mergeCell ref="A30:B32"/>
    <mergeCell ref="C30:C32"/>
    <mergeCell ref="D30:D32"/>
    <mergeCell ref="E30:E32"/>
    <mergeCell ref="F30:F32"/>
    <mergeCell ref="G30:G32"/>
    <mergeCell ref="H30:H32"/>
    <mergeCell ref="I30:I32"/>
    <mergeCell ref="J30:J32"/>
    <mergeCell ref="V12:V14"/>
    <mergeCell ref="W12:W14"/>
    <mergeCell ref="X12:X14"/>
    <mergeCell ref="Y12:Y14"/>
    <mergeCell ref="Z12:Z14"/>
    <mergeCell ref="AA12:AA14"/>
    <mergeCell ref="T12:T14"/>
    <mergeCell ref="U12:U14"/>
    <mergeCell ref="Q12:Q14"/>
    <mergeCell ref="R12:R14"/>
    <mergeCell ref="S12:S14"/>
    <mergeCell ref="M12:M14"/>
    <mergeCell ref="N12:N14"/>
    <mergeCell ref="O12:O14"/>
    <mergeCell ref="P12:P14"/>
    <mergeCell ref="J12:J14"/>
    <mergeCell ref="K12:K14"/>
    <mergeCell ref="L12:L14"/>
    <mergeCell ref="AA6:AA8"/>
    <mergeCell ref="AB6:AB8"/>
    <mergeCell ref="A12:B14"/>
    <mergeCell ref="C12:C14"/>
    <mergeCell ref="D12:D14"/>
    <mergeCell ref="E12:E14"/>
    <mergeCell ref="F12:F14"/>
    <mergeCell ref="G12:G14"/>
    <mergeCell ref="H12:H14"/>
    <mergeCell ref="I12:I14"/>
    <mergeCell ref="U6:U8"/>
    <mergeCell ref="V6:V8"/>
    <mergeCell ref="W6:W8"/>
    <mergeCell ref="X6:X8"/>
    <mergeCell ref="Y6:Y8"/>
    <mergeCell ref="Z6:Z8"/>
    <mergeCell ref="S6:S8"/>
    <mergeCell ref="T6:T8"/>
    <mergeCell ref="Q6:Q8"/>
    <mergeCell ref="R6:R8"/>
    <mergeCell ref="M6:M8"/>
    <mergeCell ref="N6:N8"/>
    <mergeCell ref="O6:O8"/>
    <mergeCell ref="P6:P8"/>
    <mergeCell ref="K6:K8"/>
    <mergeCell ref="L6:L8"/>
    <mergeCell ref="C6:C8"/>
    <mergeCell ref="D6:D8"/>
    <mergeCell ref="E6:E8"/>
    <mergeCell ref="F6:F8"/>
    <mergeCell ref="G6:G8"/>
    <mergeCell ref="H6:H8"/>
    <mergeCell ref="A2:B2"/>
    <mergeCell ref="A1:C1"/>
    <mergeCell ref="A3:C3"/>
    <mergeCell ref="I6:I8"/>
    <mergeCell ref="J6:J8"/>
  </mergeCell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1C0BC-64F5-4394-9AB3-A87BF783E73F}">
  <sheetPr>
    <tabColor rgb="FF92D050"/>
  </sheetPr>
  <dimension ref="A1:N55"/>
  <sheetViews>
    <sheetView showGridLines="0" zoomScale="90" zoomScaleNormal="90" workbookViewId="0">
      <selection activeCell="B6" sqref="B6"/>
    </sheetView>
  </sheetViews>
  <sheetFormatPr defaultColWidth="8.81640625" defaultRowHeight="14.5" x14ac:dyDescent="0.35"/>
  <cols>
    <col min="1" max="1" width="38.1796875" style="31" customWidth="1"/>
    <col min="2" max="2" width="9" style="31" customWidth="1"/>
    <col min="3" max="14" width="11.453125" style="31" customWidth="1"/>
    <col min="15" max="16384" width="8.81640625" style="31"/>
  </cols>
  <sheetData>
    <row r="1" spans="1:14" ht="28.5" customHeight="1" x14ac:dyDescent="0.35">
      <c r="A1" s="285" t="s">
        <v>87</v>
      </c>
      <c r="B1" s="285"/>
      <c r="C1" s="285"/>
      <c r="D1" s="285"/>
      <c r="E1" s="285"/>
      <c r="I1" s="198"/>
    </row>
    <row r="2" spans="1:14" ht="15.75" customHeight="1" x14ac:dyDescent="0.35">
      <c r="A2" s="286" t="s">
        <v>0</v>
      </c>
      <c r="B2" s="286"/>
      <c r="C2" s="286"/>
      <c r="D2" s="286"/>
      <c r="E2" s="286"/>
      <c r="G2" s="198"/>
    </row>
    <row r="3" spans="1:14" ht="15" customHeight="1" x14ac:dyDescent="0.35">
      <c r="A3" s="287" t="s">
        <v>86</v>
      </c>
      <c r="B3" s="287"/>
      <c r="C3" s="287"/>
      <c r="D3" s="287"/>
      <c r="E3" s="287"/>
      <c r="L3" s="198"/>
    </row>
    <row r="4" spans="1:14" s="199" customFormat="1" ht="31" customHeight="1" x14ac:dyDescent="0.35">
      <c r="A4" s="288" t="s">
        <v>1</v>
      </c>
      <c r="B4" s="288"/>
      <c r="C4" s="288"/>
      <c r="D4" s="288"/>
      <c r="E4" s="288"/>
    </row>
    <row r="5" spans="1:14" ht="6" customHeight="1" thickBot="1" x14ac:dyDescent="0.6">
      <c r="A5" s="200"/>
      <c r="B5" s="201"/>
    </row>
    <row r="6" spans="1:14" ht="29" x14ac:dyDescent="0.55000000000000004">
      <c r="A6" s="38" t="s">
        <v>2</v>
      </c>
      <c r="B6" s="1">
        <v>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s="43" customFormat="1" x14ac:dyDescent="0.35">
      <c r="A7" s="41" t="s">
        <v>3</v>
      </c>
      <c r="B7" s="42">
        <f>B6/40*100</f>
        <v>0</v>
      </c>
      <c r="C7" s="289" t="s">
        <v>71</v>
      </c>
      <c r="D7" s="243" t="s">
        <v>72</v>
      </c>
      <c r="E7" s="291" t="s">
        <v>73</v>
      </c>
      <c r="F7" s="293" t="s">
        <v>74</v>
      </c>
      <c r="G7" s="301" t="s">
        <v>75</v>
      </c>
      <c r="H7" s="239" t="s">
        <v>76</v>
      </c>
      <c r="I7" s="303" t="s">
        <v>77</v>
      </c>
      <c r="J7" s="305" t="s">
        <v>78</v>
      </c>
      <c r="K7" s="299" t="s">
        <v>79</v>
      </c>
      <c r="L7" s="227" t="s">
        <v>80</v>
      </c>
      <c r="M7" s="295" t="s">
        <v>81</v>
      </c>
      <c r="N7" s="297" t="s">
        <v>82</v>
      </c>
    </row>
    <row r="8" spans="1:14" ht="17.25" customHeight="1" thickBot="1" x14ac:dyDescent="0.4">
      <c r="A8" s="44" t="s">
        <v>30</v>
      </c>
      <c r="B8" s="45">
        <f>B7/9</f>
        <v>0</v>
      </c>
      <c r="C8" s="289"/>
      <c r="D8" s="243"/>
      <c r="E8" s="291"/>
      <c r="F8" s="293"/>
      <c r="G8" s="301"/>
      <c r="H8" s="239"/>
      <c r="I8" s="303"/>
      <c r="J8" s="305"/>
      <c r="K8" s="299"/>
      <c r="L8" s="227"/>
      <c r="M8" s="295"/>
      <c r="N8" s="297"/>
    </row>
    <row r="9" spans="1:14" ht="24.75" customHeight="1" thickBot="1" x14ac:dyDescent="0.4">
      <c r="A9" s="46" t="s">
        <v>31</v>
      </c>
      <c r="B9" s="47">
        <f>B6*305/40</f>
        <v>0</v>
      </c>
      <c r="C9" s="290"/>
      <c r="D9" s="244"/>
      <c r="E9" s="292"/>
      <c r="F9" s="294"/>
      <c r="G9" s="302"/>
      <c r="H9" s="240"/>
      <c r="I9" s="304"/>
      <c r="J9" s="306"/>
      <c r="K9" s="300"/>
      <c r="L9" s="228"/>
      <c r="M9" s="296"/>
      <c r="N9" s="298"/>
    </row>
    <row r="10" spans="1:14" s="57" customFormat="1" ht="15" customHeight="1" x14ac:dyDescent="0.35">
      <c r="A10" s="48" t="s">
        <v>32</v>
      </c>
      <c r="B10" s="49">
        <f>B6</f>
        <v>0</v>
      </c>
      <c r="C10" s="54">
        <v>71</v>
      </c>
      <c r="D10" s="2">
        <f>$B10/C10</f>
        <v>0</v>
      </c>
      <c r="E10" s="54">
        <v>71</v>
      </c>
      <c r="F10" s="3">
        <f>$B10/E10</f>
        <v>0</v>
      </c>
      <c r="G10" s="54">
        <v>71</v>
      </c>
      <c r="H10" s="2">
        <f>$B10/G10</f>
        <v>0</v>
      </c>
      <c r="I10" s="54">
        <v>71</v>
      </c>
      <c r="J10" s="4">
        <f>$B10/I10</f>
        <v>0</v>
      </c>
      <c r="K10" s="54">
        <v>71</v>
      </c>
      <c r="L10" s="2">
        <f>$B10/K10</f>
        <v>0</v>
      </c>
      <c r="M10" s="54">
        <v>71</v>
      </c>
      <c r="N10" s="3">
        <f>$B10/M10</f>
        <v>0</v>
      </c>
    </row>
    <row r="11" spans="1:14" s="57" customFormat="1" ht="15" customHeight="1" x14ac:dyDescent="0.35">
      <c r="A11" s="58" t="s">
        <v>33</v>
      </c>
      <c r="B11" s="59">
        <f>B6*0.9/40</f>
        <v>0</v>
      </c>
      <c r="C11" s="67"/>
      <c r="D11" s="68"/>
      <c r="E11" s="70"/>
      <c r="F11" s="202"/>
      <c r="G11" s="67"/>
      <c r="H11" s="68"/>
      <c r="I11" s="70"/>
      <c r="J11" s="72"/>
      <c r="K11" s="70"/>
      <c r="L11" s="68"/>
      <c r="M11" s="70"/>
      <c r="N11" s="202"/>
    </row>
    <row r="12" spans="1:14" s="57" customFormat="1" ht="15" customHeight="1" thickBot="1" x14ac:dyDescent="0.4">
      <c r="A12" s="73" t="s">
        <v>34</v>
      </c>
      <c r="B12" s="49">
        <f>B6*34/40</f>
        <v>0</v>
      </c>
      <c r="C12" s="78">
        <v>175</v>
      </c>
      <c r="D12" s="6">
        <f>$B12/C12</f>
        <v>0</v>
      </c>
      <c r="E12" s="78">
        <v>210</v>
      </c>
      <c r="F12" s="7">
        <f>$B12/E12</f>
        <v>0</v>
      </c>
      <c r="G12" s="78">
        <v>175</v>
      </c>
      <c r="H12" s="6">
        <f>$B12/G12</f>
        <v>0</v>
      </c>
      <c r="I12" s="78">
        <v>210</v>
      </c>
      <c r="J12" s="8">
        <f>$B12/I12</f>
        <v>0</v>
      </c>
      <c r="K12" s="78">
        <v>175</v>
      </c>
      <c r="L12" s="6">
        <f>$B12/K12</f>
        <v>0</v>
      </c>
      <c r="M12" s="78">
        <v>210</v>
      </c>
      <c r="N12" s="7">
        <f>$B12/M12</f>
        <v>0</v>
      </c>
    </row>
    <row r="13" spans="1:14" s="81" customFormat="1" ht="8.15" customHeight="1" x14ac:dyDescent="0.35">
      <c r="A13" s="251" t="s">
        <v>35</v>
      </c>
      <c r="B13" s="252"/>
      <c r="C13" s="257"/>
      <c r="D13" s="263"/>
      <c r="E13" s="257"/>
      <c r="F13" s="263"/>
      <c r="G13" s="257"/>
      <c r="H13" s="263"/>
      <c r="I13" s="257"/>
      <c r="J13" s="263"/>
      <c r="K13" s="257"/>
      <c r="L13" s="263"/>
      <c r="M13" s="257"/>
      <c r="N13" s="263"/>
    </row>
    <row r="14" spans="1:14" s="81" customFormat="1" ht="8.15" customHeight="1" x14ac:dyDescent="0.35">
      <c r="A14" s="253"/>
      <c r="B14" s="254"/>
      <c r="C14" s="258"/>
      <c r="D14" s="264"/>
      <c r="E14" s="258"/>
      <c r="F14" s="264"/>
      <c r="G14" s="258"/>
      <c r="H14" s="264"/>
      <c r="I14" s="258"/>
      <c r="J14" s="264"/>
      <c r="K14" s="258"/>
      <c r="L14" s="264"/>
      <c r="M14" s="258"/>
      <c r="N14" s="264"/>
    </row>
    <row r="15" spans="1:14" s="81" customFormat="1" ht="12" customHeight="1" thickBot="1" x14ac:dyDescent="0.4">
      <c r="A15" s="255"/>
      <c r="B15" s="256"/>
      <c r="C15" s="259"/>
      <c r="D15" s="265"/>
      <c r="E15" s="259"/>
      <c r="F15" s="265"/>
      <c r="G15" s="259"/>
      <c r="H15" s="265"/>
      <c r="I15" s="259"/>
      <c r="J15" s="265"/>
      <c r="K15" s="259"/>
      <c r="L15" s="265"/>
      <c r="M15" s="259"/>
      <c r="N15" s="265"/>
    </row>
    <row r="16" spans="1:14" ht="15" customHeight="1" x14ac:dyDescent="0.35">
      <c r="A16" s="82" t="s">
        <v>36</v>
      </c>
      <c r="B16" s="83">
        <f>B6*669/40</f>
        <v>0</v>
      </c>
      <c r="C16" s="91">
        <v>750</v>
      </c>
      <c r="D16" s="9">
        <f>$B16/C16</f>
        <v>0</v>
      </c>
      <c r="E16" s="91">
        <v>1200</v>
      </c>
      <c r="F16" s="10">
        <f>$B16/E16</f>
        <v>0</v>
      </c>
      <c r="G16" s="91">
        <v>770</v>
      </c>
      <c r="H16" s="9">
        <f>$B16/G16</f>
        <v>0</v>
      </c>
      <c r="I16" s="91">
        <v>1300</v>
      </c>
      <c r="J16" s="11">
        <f>$B16/I16</f>
        <v>0</v>
      </c>
      <c r="K16" s="91">
        <v>770</v>
      </c>
      <c r="L16" s="9">
        <f>$B16/K16</f>
        <v>0</v>
      </c>
      <c r="M16" s="91">
        <v>1300</v>
      </c>
      <c r="N16" s="10">
        <f>$B16/M16</f>
        <v>0</v>
      </c>
    </row>
    <row r="17" spans="1:14" ht="15" customHeight="1" x14ac:dyDescent="0.35">
      <c r="A17" s="93" t="s">
        <v>37</v>
      </c>
      <c r="B17" s="94">
        <f>B6*8.3/40</f>
        <v>0</v>
      </c>
      <c r="C17" s="102">
        <v>15</v>
      </c>
      <c r="D17" s="12">
        <f>$B17/C17</f>
        <v>0</v>
      </c>
      <c r="E17" s="102">
        <v>15</v>
      </c>
      <c r="F17" s="13">
        <f>$B17/E17</f>
        <v>0</v>
      </c>
      <c r="G17" s="102">
        <v>15</v>
      </c>
      <c r="H17" s="12">
        <f>$B17/G17</f>
        <v>0</v>
      </c>
      <c r="I17" s="102">
        <v>15</v>
      </c>
      <c r="J17" s="14">
        <f>$B17/I17</f>
        <v>0</v>
      </c>
      <c r="K17" s="102">
        <v>15</v>
      </c>
      <c r="L17" s="12">
        <f>$B17/K17</f>
        <v>0</v>
      </c>
      <c r="M17" s="102">
        <v>15</v>
      </c>
      <c r="N17" s="13">
        <f>$B17/M17</f>
        <v>0</v>
      </c>
    </row>
    <row r="18" spans="1:14" s="57" customFormat="1" ht="15" customHeight="1" x14ac:dyDescent="0.35">
      <c r="A18" s="104" t="s">
        <v>38</v>
      </c>
      <c r="B18" s="105">
        <f>B6*12.3/40</f>
        <v>0</v>
      </c>
      <c r="C18" s="54">
        <v>15</v>
      </c>
      <c r="D18" s="2">
        <f t="shared" ref="D18:D29" si="0">$B18/C18</f>
        <v>0</v>
      </c>
      <c r="E18" s="54">
        <v>19</v>
      </c>
      <c r="F18" s="3">
        <f t="shared" ref="F18:F29" si="1">$B18/E18</f>
        <v>0</v>
      </c>
      <c r="G18" s="54">
        <v>15</v>
      </c>
      <c r="H18" s="2">
        <f t="shared" ref="H18:H29" si="2">$B18/G18</f>
        <v>0</v>
      </c>
      <c r="I18" s="54">
        <v>19</v>
      </c>
      <c r="J18" s="4">
        <f t="shared" ref="J18:J29" si="3">$B18/I18</f>
        <v>0</v>
      </c>
      <c r="K18" s="54">
        <v>15</v>
      </c>
      <c r="L18" s="2">
        <f t="shared" ref="L18:L29" si="4">$B18/K18</f>
        <v>0</v>
      </c>
      <c r="M18" s="54">
        <v>19</v>
      </c>
      <c r="N18" s="3">
        <f t="shared" ref="N18:N29" si="5">$B18/M18</f>
        <v>0</v>
      </c>
    </row>
    <row r="19" spans="1:14" s="57" customFormat="1" ht="15" customHeight="1" x14ac:dyDescent="0.35">
      <c r="A19" s="93" t="s">
        <v>39</v>
      </c>
      <c r="B19" s="94">
        <f>B6*82/40</f>
        <v>0</v>
      </c>
      <c r="C19" s="114">
        <v>75</v>
      </c>
      <c r="D19" s="5">
        <f t="shared" si="0"/>
        <v>0</v>
      </c>
      <c r="E19" s="114">
        <v>75</v>
      </c>
      <c r="F19" s="15">
        <f t="shared" si="1"/>
        <v>0</v>
      </c>
      <c r="G19" s="114">
        <v>90</v>
      </c>
      <c r="H19" s="5">
        <f t="shared" si="2"/>
        <v>0</v>
      </c>
      <c r="I19" s="114">
        <v>90</v>
      </c>
      <c r="J19" s="16">
        <f t="shared" si="3"/>
        <v>0</v>
      </c>
      <c r="K19" s="114">
        <v>90</v>
      </c>
      <c r="L19" s="5">
        <f t="shared" si="4"/>
        <v>0</v>
      </c>
      <c r="M19" s="114">
        <v>90</v>
      </c>
      <c r="N19" s="15">
        <f t="shared" si="5"/>
        <v>0</v>
      </c>
    </row>
    <row r="20" spans="1:14" s="57" customFormat="1" ht="15" customHeight="1" x14ac:dyDescent="0.35">
      <c r="A20" s="104" t="s">
        <v>40</v>
      </c>
      <c r="B20" s="116">
        <f>B6*0.91/40</f>
        <v>0</v>
      </c>
      <c r="C20" s="78">
        <v>1.4</v>
      </c>
      <c r="D20" s="6">
        <f t="shared" si="0"/>
        <v>0</v>
      </c>
      <c r="E20" s="78">
        <v>1.4</v>
      </c>
      <c r="F20" s="7">
        <f t="shared" si="1"/>
        <v>0</v>
      </c>
      <c r="G20" s="78">
        <v>1.4</v>
      </c>
      <c r="H20" s="6">
        <f t="shared" si="2"/>
        <v>0</v>
      </c>
      <c r="I20" s="78">
        <v>1.4</v>
      </c>
      <c r="J20" s="8">
        <f t="shared" si="3"/>
        <v>0</v>
      </c>
      <c r="K20" s="78">
        <v>1.4</v>
      </c>
      <c r="L20" s="6">
        <f t="shared" si="4"/>
        <v>0</v>
      </c>
      <c r="M20" s="78">
        <v>1.4</v>
      </c>
      <c r="N20" s="7">
        <f t="shared" si="5"/>
        <v>0</v>
      </c>
    </row>
    <row r="21" spans="1:14" s="57" customFormat="1" ht="15" customHeight="1" x14ac:dyDescent="0.35">
      <c r="A21" s="93" t="s">
        <v>41</v>
      </c>
      <c r="B21" s="121">
        <f>B6*0.97/40</f>
        <v>0</v>
      </c>
      <c r="C21" s="70">
        <v>1.4</v>
      </c>
      <c r="D21" s="5">
        <f t="shared" si="0"/>
        <v>0</v>
      </c>
      <c r="E21" s="70">
        <v>1.6</v>
      </c>
      <c r="F21" s="15">
        <f t="shared" si="1"/>
        <v>0</v>
      </c>
      <c r="G21" s="70">
        <v>1.4</v>
      </c>
      <c r="H21" s="5">
        <f t="shared" si="2"/>
        <v>0</v>
      </c>
      <c r="I21" s="70">
        <v>1.6</v>
      </c>
      <c r="J21" s="16">
        <f t="shared" si="3"/>
        <v>0</v>
      </c>
      <c r="K21" s="70">
        <v>1.4</v>
      </c>
      <c r="L21" s="5">
        <f t="shared" si="4"/>
        <v>0</v>
      </c>
      <c r="M21" s="70">
        <v>1.6</v>
      </c>
      <c r="N21" s="15">
        <f t="shared" si="5"/>
        <v>0</v>
      </c>
    </row>
    <row r="22" spans="1:14" s="57" customFormat="1" ht="15" customHeight="1" x14ac:dyDescent="0.35">
      <c r="A22" s="104" t="s">
        <v>42</v>
      </c>
      <c r="B22" s="116">
        <f>B6*1.6/40</f>
        <v>0</v>
      </c>
      <c r="C22" s="78">
        <v>1.9</v>
      </c>
      <c r="D22" s="6">
        <f t="shared" si="0"/>
        <v>0</v>
      </c>
      <c r="E22" s="120">
        <v>2</v>
      </c>
      <c r="F22" s="7">
        <f t="shared" si="1"/>
        <v>0</v>
      </c>
      <c r="G22" s="78">
        <v>1.9</v>
      </c>
      <c r="H22" s="6">
        <f t="shared" si="2"/>
        <v>0</v>
      </c>
      <c r="I22" s="120">
        <v>2</v>
      </c>
      <c r="J22" s="8">
        <f t="shared" si="3"/>
        <v>0</v>
      </c>
      <c r="K22" s="78">
        <v>1.9</v>
      </c>
      <c r="L22" s="6">
        <f t="shared" si="4"/>
        <v>0</v>
      </c>
      <c r="M22" s="120">
        <v>2</v>
      </c>
      <c r="N22" s="7">
        <f t="shared" si="5"/>
        <v>0</v>
      </c>
    </row>
    <row r="23" spans="1:14" s="57" customFormat="1" ht="15" customHeight="1" x14ac:dyDescent="0.35">
      <c r="A23" s="93" t="s">
        <v>43</v>
      </c>
      <c r="B23" s="94">
        <f>B6*3.1/40</f>
        <v>0</v>
      </c>
      <c r="C23" s="70">
        <v>2.6</v>
      </c>
      <c r="D23" s="5">
        <f t="shared" si="0"/>
        <v>0</v>
      </c>
      <c r="E23" s="70">
        <v>2.8</v>
      </c>
      <c r="F23" s="15">
        <f t="shared" si="1"/>
        <v>0</v>
      </c>
      <c r="G23" s="70">
        <v>2.6</v>
      </c>
      <c r="H23" s="5">
        <f t="shared" si="2"/>
        <v>0</v>
      </c>
      <c r="I23" s="70">
        <v>2.8</v>
      </c>
      <c r="J23" s="16">
        <f t="shared" si="3"/>
        <v>0</v>
      </c>
      <c r="K23" s="70">
        <v>2.6</v>
      </c>
      <c r="L23" s="5">
        <f t="shared" si="4"/>
        <v>0</v>
      </c>
      <c r="M23" s="70">
        <v>2.8</v>
      </c>
      <c r="N23" s="15">
        <f t="shared" si="5"/>
        <v>0</v>
      </c>
    </row>
    <row r="24" spans="1:14" s="57" customFormat="1" ht="15" customHeight="1" x14ac:dyDescent="0.35">
      <c r="A24" s="104" t="s">
        <v>44</v>
      </c>
      <c r="B24" s="105">
        <f>B6*5.7/40</f>
        <v>0</v>
      </c>
      <c r="C24" s="78">
        <v>18</v>
      </c>
      <c r="D24" s="6">
        <f t="shared" si="0"/>
        <v>0</v>
      </c>
      <c r="E24" s="78">
        <v>17</v>
      </c>
      <c r="F24" s="7">
        <f t="shared" si="1"/>
        <v>0</v>
      </c>
      <c r="G24" s="78">
        <v>18</v>
      </c>
      <c r="H24" s="6">
        <f t="shared" si="2"/>
        <v>0</v>
      </c>
      <c r="I24" s="78">
        <v>17</v>
      </c>
      <c r="J24" s="8">
        <f t="shared" si="3"/>
        <v>0</v>
      </c>
      <c r="K24" s="78">
        <v>18</v>
      </c>
      <c r="L24" s="6">
        <f t="shared" si="4"/>
        <v>0</v>
      </c>
      <c r="M24" s="78">
        <v>17</v>
      </c>
      <c r="N24" s="7">
        <f t="shared" si="5"/>
        <v>0</v>
      </c>
    </row>
    <row r="25" spans="1:14" s="57" customFormat="1" ht="15" customHeight="1" x14ac:dyDescent="0.35">
      <c r="A25" s="93" t="s">
        <v>45</v>
      </c>
      <c r="B25" s="127">
        <f>B6*491/40</f>
        <v>0</v>
      </c>
      <c r="C25" s="70">
        <v>600</v>
      </c>
      <c r="D25" s="5">
        <f t="shared" si="0"/>
        <v>0</v>
      </c>
      <c r="E25" s="70">
        <v>500</v>
      </c>
      <c r="F25" s="15">
        <f t="shared" si="1"/>
        <v>0</v>
      </c>
      <c r="G25" s="70">
        <v>600</v>
      </c>
      <c r="H25" s="5">
        <f t="shared" si="2"/>
        <v>0</v>
      </c>
      <c r="I25" s="70">
        <v>500</v>
      </c>
      <c r="J25" s="16">
        <f t="shared" si="3"/>
        <v>0</v>
      </c>
      <c r="K25" s="70">
        <v>600</v>
      </c>
      <c r="L25" s="5">
        <f t="shared" si="4"/>
        <v>0</v>
      </c>
      <c r="M25" s="70">
        <v>500</v>
      </c>
      <c r="N25" s="15">
        <f t="shared" si="5"/>
        <v>0</v>
      </c>
    </row>
    <row r="26" spans="1:14" s="57" customFormat="1" ht="15" customHeight="1" x14ac:dyDescent="0.35">
      <c r="A26" s="104" t="s">
        <v>46</v>
      </c>
      <c r="B26" s="105">
        <f>B6*4.9/40</f>
        <v>0</v>
      </c>
      <c r="C26" s="134">
        <v>6</v>
      </c>
      <c r="D26" s="6">
        <f t="shared" si="0"/>
        <v>0</v>
      </c>
      <c r="E26" s="134">
        <v>7</v>
      </c>
      <c r="F26" s="7">
        <f t="shared" si="1"/>
        <v>0</v>
      </c>
      <c r="G26" s="134">
        <v>6</v>
      </c>
      <c r="H26" s="6">
        <f t="shared" si="2"/>
        <v>0</v>
      </c>
      <c r="I26" s="134">
        <v>7</v>
      </c>
      <c r="J26" s="8">
        <f t="shared" si="3"/>
        <v>0</v>
      </c>
      <c r="K26" s="134">
        <v>6</v>
      </c>
      <c r="L26" s="6">
        <f t="shared" si="4"/>
        <v>0</v>
      </c>
      <c r="M26" s="134">
        <v>7</v>
      </c>
      <c r="N26" s="7">
        <f t="shared" si="5"/>
        <v>0</v>
      </c>
    </row>
    <row r="27" spans="1:14" s="57" customFormat="1" ht="15" customHeight="1" x14ac:dyDescent="0.35">
      <c r="A27" s="93" t="s">
        <v>47</v>
      </c>
      <c r="B27" s="94">
        <f>B6*24.5/40</f>
        <v>0</v>
      </c>
      <c r="C27" s="114">
        <v>30</v>
      </c>
      <c r="D27" s="5">
        <f t="shared" si="0"/>
        <v>0</v>
      </c>
      <c r="E27" s="114">
        <v>35</v>
      </c>
      <c r="F27" s="15">
        <f t="shared" si="1"/>
        <v>0</v>
      </c>
      <c r="G27" s="114">
        <v>30</v>
      </c>
      <c r="H27" s="5">
        <f t="shared" si="2"/>
        <v>0</v>
      </c>
      <c r="I27" s="114">
        <v>35</v>
      </c>
      <c r="J27" s="16">
        <f t="shared" si="3"/>
        <v>0</v>
      </c>
      <c r="K27" s="114">
        <v>30</v>
      </c>
      <c r="L27" s="5">
        <f t="shared" si="4"/>
        <v>0</v>
      </c>
      <c r="M27" s="114">
        <v>35</v>
      </c>
      <c r="N27" s="15">
        <f t="shared" si="5"/>
        <v>0</v>
      </c>
    </row>
    <row r="28" spans="1:14" s="57" customFormat="1" ht="15" customHeight="1" x14ac:dyDescent="0.35">
      <c r="A28" s="104" t="s">
        <v>48</v>
      </c>
      <c r="B28" s="105">
        <f>B6*62/40</f>
        <v>0</v>
      </c>
      <c r="C28" s="78">
        <v>80</v>
      </c>
      <c r="D28" s="6">
        <f t="shared" si="0"/>
        <v>0</v>
      </c>
      <c r="E28" s="78">
        <v>115</v>
      </c>
      <c r="F28" s="7">
        <f t="shared" si="1"/>
        <v>0</v>
      </c>
      <c r="G28" s="78">
        <v>85</v>
      </c>
      <c r="H28" s="6">
        <f t="shared" si="2"/>
        <v>0</v>
      </c>
      <c r="I28" s="78">
        <v>120</v>
      </c>
      <c r="J28" s="8">
        <f t="shared" si="3"/>
        <v>0</v>
      </c>
      <c r="K28" s="78">
        <v>85</v>
      </c>
      <c r="L28" s="6">
        <f t="shared" si="4"/>
        <v>0</v>
      </c>
      <c r="M28" s="78">
        <v>120</v>
      </c>
      <c r="N28" s="7">
        <f t="shared" si="5"/>
        <v>0</v>
      </c>
    </row>
    <row r="29" spans="1:14" s="57" customFormat="1" ht="15" customHeight="1" x14ac:dyDescent="0.35">
      <c r="A29" s="93" t="s">
        <v>49</v>
      </c>
      <c r="B29" s="127">
        <f>B6*430/40</f>
        <v>0</v>
      </c>
      <c r="C29" s="114">
        <v>450</v>
      </c>
      <c r="D29" s="5">
        <f t="shared" si="0"/>
        <v>0</v>
      </c>
      <c r="E29" s="114">
        <v>550</v>
      </c>
      <c r="F29" s="15">
        <f t="shared" si="1"/>
        <v>0</v>
      </c>
      <c r="G29" s="114">
        <v>450</v>
      </c>
      <c r="H29" s="5">
        <f t="shared" si="2"/>
        <v>0</v>
      </c>
      <c r="I29" s="114">
        <v>550</v>
      </c>
      <c r="J29" s="16">
        <f t="shared" si="3"/>
        <v>0</v>
      </c>
      <c r="K29" s="114">
        <v>450</v>
      </c>
      <c r="L29" s="5">
        <f t="shared" si="4"/>
        <v>0</v>
      </c>
      <c r="M29" s="114">
        <v>550</v>
      </c>
      <c r="N29" s="15">
        <f t="shared" si="5"/>
        <v>0</v>
      </c>
    </row>
    <row r="30" spans="1:14" s="57" customFormat="1" ht="15" customHeight="1" thickBot="1" x14ac:dyDescent="0.4">
      <c r="A30" s="138" t="s">
        <v>50</v>
      </c>
      <c r="B30" s="139">
        <f>B6*80/40</f>
        <v>0</v>
      </c>
      <c r="C30" s="147" t="s">
        <v>51</v>
      </c>
      <c r="D30" s="17"/>
      <c r="E30" s="147" t="s">
        <v>51</v>
      </c>
      <c r="F30" s="18"/>
      <c r="G30" s="147" t="s">
        <v>51</v>
      </c>
      <c r="H30" s="17"/>
      <c r="I30" s="147" t="s">
        <v>51</v>
      </c>
      <c r="J30" s="19"/>
      <c r="K30" s="147" t="s">
        <v>51</v>
      </c>
      <c r="L30" s="17"/>
      <c r="M30" s="147" t="s">
        <v>51</v>
      </c>
      <c r="N30" s="18"/>
    </row>
    <row r="31" spans="1:14" s="81" customFormat="1" ht="8.15" customHeight="1" x14ac:dyDescent="0.35">
      <c r="A31" s="279" t="s">
        <v>52</v>
      </c>
      <c r="B31" s="280"/>
      <c r="C31" s="257"/>
      <c r="D31" s="263"/>
      <c r="E31" s="257"/>
      <c r="F31" s="263"/>
      <c r="G31" s="257"/>
      <c r="H31" s="263"/>
      <c r="I31" s="257"/>
      <c r="J31" s="263"/>
      <c r="K31" s="257"/>
      <c r="L31" s="263"/>
      <c r="M31" s="257"/>
      <c r="N31" s="263"/>
    </row>
    <row r="32" spans="1:14" s="81" customFormat="1" ht="8.15" customHeight="1" x14ac:dyDescent="0.35">
      <c r="A32" s="281"/>
      <c r="B32" s="282"/>
      <c r="C32" s="258"/>
      <c r="D32" s="264"/>
      <c r="E32" s="258"/>
      <c r="F32" s="264"/>
      <c r="G32" s="258"/>
      <c r="H32" s="264"/>
      <c r="I32" s="258"/>
      <c r="J32" s="264"/>
      <c r="K32" s="258"/>
      <c r="L32" s="264"/>
      <c r="M32" s="258"/>
      <c r="N32" s="264"/>
    </row>
    <row r="33" spans="1:14" s="81" customFormat="1" ht="14.25" customHeight="1" thickBot="1" x14ac:dyDescent="0.4">
      <c r="A33" s="283"/>
      <c r="B33" s="284"/>
      <c r="C33" s="259"/>
      <c r="D33" s="265"/>
      <c r="E33" s="259"/>
      <c r="F33" s="265"/>
      <c r="G33" s="259"/>
      <c r="H33" s="265"/>
      <c r="I33" s="259"/>
      <c r="J33" s="265"/>
      <c r="K33" s="259"/>
      <c r="L33" s="265"/>
      <c r="M33" s="259"/>
      <c r="N33" s="265"/>
    </row>
    <row r="34" spans="1:14" ht="15" customHeight="1" x14ac:dyDescent="0.35">
      <c r="A34" s="149" t="s">
        <v>53</v>
      </c>
      <c r="B34" s="83">
        <f>B6*1183/40</f>
        <v>0</v>
      </c>
      <c r="C34" s="91">
        <v>1300</v>
      </c>
      <c r="D34" s="9">
        <f>$B34/C34</f>
        <v>0</v>
      </c>
      <c r="E34" s="91">
        <v>1300</v>
      </c>
      <c r="F34" s="10">
        <f>$B34/E34</f>
        <v>0</v>
      </c>
      <c r="G34" s="91">
        <v>1000</v>
      </c>
      <c r="H34" s="9">
        <f>$B34/G34</f>
        <v>0</v>
      </c>
      <c r="I34" s="91">
        <v>1000</v>
      </c>
      <c r="J34" s="11">
        <f>$B34/I34</f>
        <v>0</v>
      </c>
      <c r="K34" s="91">
        <v>1000</v>
      </c>
      <c r="L34" s="9">
        <f>$B34/K34</f>
        <v>0</v>
      </c>
      <c r="M34" s="91">
        <v>1000</v>
      </c>
      <c r="N34" s="10">
        <f>$B34/M34</f>
        <v>0</v>
      </c>
    </row>
    <row r="35" spans="1:14" ht="15" customHeight="1" x14ac:dyDescent="0.35">
      <c r="A35" s="93" t="s">
        <v>54</v>
      </c>
      <c r="B35" s="127">
        <f>B6*1137/40</f>
        <v>0</v>
      </c>
      <c r="C35" s="102">
        <v>1250</v>
      </c>
      <c r="D35" s="12">
        <f>$B35/C35</f>
        <v>0</v>
      </c>
      <c r="E35" s="102">
        <v>1250</v>
      </c>
      <c r="F35" s="13">
        <f>$B35/E35</f>
        <v>0</v>
      </c>
      <c r="G35" s="102">
        <v>700</v>
      </c>
      <c r="H35" s="12">
        <f>$B35/G35</f>
        <v>0</v>
      </c>
      <c r="I35" s="102">
        <v>700</v>
      </c>
      <c r="J35" s="14">
        <f>$B35/I35</f>
        <v>0</v>
      </c>
      <c r="K35" s="102">
        <v>700</v>
      </c>
      <c r="L35" s="12">
        <f>$B35/K35</f>
        <v>0</v>
      </c>
      <c r="M35" s="102">
        <v>700</v>
      </c>
      <c r="N35" s="13">
        <f>$B35/M35</f>
        <v>0</v>
      </c>
    </row>
    <row r="36" spans="1:14" s="57" customFormat="1" ht="15" customHeight="1" x14ac:dyDescent="0.35">
      <c r="A36" s="104" t="s">
        <v>55</v>
      </c>
      <c r="B36" s="154">
        <f>B6*306/40</f>
        <v>0</v>
      </c>
      <c r="C36" s="54">
        <v>400</v>
      </c>
      <c r="D36" s="2">
        <f t="shared" ref="D36:D47" si="6">$B36/C36</f>
        <v>0</v>
      </c>
      <c r="E36" s="54">
        <v>360</v>
      </c>
      <c r="F36" s="3">
        <f t="shared" ref="F36:F47" si="7">$B36/E36</f>
        <v>0</v>
      </c>
      <c r="G36" s="54">
        <v>350</v>
      </c>
      <c r="H36" s="2">
        <f t="shared" ref="H36:H47" si="8">$B36/G36</f>
        <v>0</v>
      </c>
      <c r="I36" s="54">
        <v>310</v>
      </c>
      <c r="J36" s="4">
        <f t="shared" ref="J36:J47" si="9">$B36/I36</f>
        <v>0</v>
      </c>
      <c r="K36" s="54">
        <v>360</v>
      </c>
      <c r="L36" s="2">
        <f t="shared" ref="L36:L47" si="10">$B36/K36</f>
        <v>0</v>
      </c>
      <c r="M36" s="54">
        <v>320</v>
      </c>
      <c r="N36" s="3">
        <f t="shared" ref="N36:N47" si="11">$B36/M36</f>
        <v>0</v>
      </c>
    </row>
    <row r="37" spans="1:14" s="57" customFormat="1" ht="15" customHeight="1" x14ac:dyDescent="0.35">
      <c r="A37" s="93" t="s">
        <v>56</v>
      </c>
      <c r="B37" s="94">
        <f>B6*14.7/40</f>
        <v>0</v>
      </c>
      <c r="C37" s="70">
        <v>27</v>
      </c>
      <c r="D37" s="5">
        <f t="shared" si="6"/>
        <v>0</v>
      </c>
      <c r="E37" s="70">
        <v>10</v>
      </c>
      <c r="F37" s="15">
        <f t="shared" si="7"/>
        <v>0</v>
      </c>
      <c r="G37" s="70">
        <v>27</v>
      </c>
      <c r="H37" s="5">
        <f t="shared" si="8"/>
        <v>0</v>
      </c>
      <c r="I37" s="70">
        <v>9</v>
      </c>
      <c r="J37" s="16">
        <f t="shared" si="9"/>
        <v>0</v>
      </c>
      <c r="K37" s="70">
        <v>27</v>
      </c>
      <c r="L37" s="5">
        <f t="shared" si="10"/>
        <v>0</v>
      </c>
      <c r="M37" s="70">
        <v>9</v>
      </c>
      <c r="N37" s="15">
        <f t="shared" si="11"/>
        <v>0</v>
      </c>
    </row>
    <row r="38" spans="1:14" s="57" customFormat="1" ht="15" customHeight="1" x14ac:dyDescent="0.35">
      <c r="A38" s="104" t="s">
        <v>57</v>
      </c>
      <c r="B38" s="105">
        <f>B6*9/40</f>
        <v>0</v>
      </c>
      <c r="C38" s="78">
        <v>12</v>
      </c>
      <c r="D38" s="6">
        <f t="shared" si="6"/>
        <v>0</v>
      </c>
      <c r="E38" s="78">
        <v>14</v>
      </c>
      <c r="F38" s="7">
        <f t="shared" si="7"/>
        <v>0</v>
      </c>
      <c r="G38" s="78">
        <v>11</v>
      </c>
      <c r="H38" s="6">
        <f t="shared" si="8"/>
        <v>0</v>
      </c>
      <c r="I38" s="78">
        <v>12</v>
      </c>
      <c r="J38" s="8">
        <f t="shared" si="9"/>
        <v>0</v>
      </c>
      <c r="K38" s="78">
        <v>11</v>
      </c>
      <c r="L38" s="6">
        <f t="shared" si="10"/>
        <v>0</v>
      </c>
      <c r="M38" s="78">
        <v>12</v>
      </c>
      <c r="N38" s="7">
        <f t="shared" si="11"/>
        <v>0</v>
      </c>
    </row>
    <row r="39" spans="1:14" s="57" customFormat="1" ht="15" customHeight="1" x14ac:dyDescent="0.35">
      <c r="A39" s="93" t="s">
        <v>58</v>
      </c>
      <c r="B39" s="121">
        <f>B6*1.8/40</f>
        <v>0</v>
      </c>
      <c r="C39" s="162">
        <v>2</v>
      </c>
      <c r="D39" s="5">
        <f t="shared" si="6"/>
        <v>0</v>
      </c>
      <c r="E39" s="162">
        <v>2.6</v>
      </c>
      <c r="F39" s="15">
        <f t="shared" si="7"/>
        <v>0</v>
      </c>
      <c r="G39" s="162">
        <v>2</v>
      </c>
      <c r="H39" s="5">
        <f t="shared" si="8"/>
        <v>0</v>
      </c>
      <c r="I39" s="162">
        <v>2.6</v>
      </c>
      <c r="J39" s="16">
        <f t="shared" si="9"/>
        <v>0</v>
      </c>
      <c r="K39" s="162">
        <v>2</v>
      </c>
      <c r="L39" s="5">
        <f t="shared" si="10"/>
        <v>0</v>
      </c>
      <c r="M39" s="162">
        <v>2.6</v>
      </c>
      <c r="N39" s="15">
        <f t="shared" si="11"/>
        <v>0</v>
      </c>
    </row>
    <row r="40" spans="1:14" s="57" customFormat="1" ht="15" customHeight="1" x14ac:dyDescent="0.35">
      <c r="A40" s="104" t="s">
        <v>59</v>
      </c>
      <c r="B40" s="154">
        <f>B6*820/40</f>
        <v>0</v>
      </c>
      <c r="C40" s="78">
        <v>1000</v>
      </c>
      <c r="D40" s="6">
        <f t="shared" si="6"/>
        <v>0</v>
      </c>
      <c r="E40" s="78">
        <v>1300</v>
      </c>
      <c r="F40" s="7">
        <f t="shared" si="7"/>
        <v>0</v>
      </c>
      <c r="G40" s="78">
        <v>1000</v>
      </c>
      <c r="H40" s="6">
        <f t="shared" si="8"/>
        <v>0</v>
      </c>
      <c r="I40" s="78">
        <v>1300</v>
      </c>
      <c r="J40" s="8">
        <f t="shared" si="9"/>
        <v>0</v>
      </c>
      <c r="K40" s="78">
        <v>1000</v>
      </c>
      <c r="L40" s="6">
        <f t="shared" si="10"/>
        <v>0</v>
      </c>
      <c r="M40" s="78">
        <v>1300</v>
      </c>
      <c r="N40" s="7">
        <f t="shared" si="11"/>
        <v>0</v>
      </c>
    </row>
    <row r="41" spans="1:14" s="57" customFormat="1" ht="15" customHeight="1" x14ac:dyDescent="0.35">
      <c r="A41" s="93" t="s">
        <v>60</v>
      </c>
      <c r="B41" s="94">
        <f>B6*131/40</f>
        <v>0</v>
      </c>
      <c r="C41" s="70">
        <v>220</v>
      </c>
      <c r="D41" s="5">
        <f t="shared" si="6"/>
        <v>0</v>
      </c>
      <c r="E41" s="70">
        <v>290</v>
      </c>
      <c r="F41" s="15">
        <f t="shared" si="7"/>
        <v>0</v>
      </c>
      <c r="G41" s="70">
        <v>220</v>
      </c>
      <c r="H41" s="5">
        <f t="shared" si="8"/>
        <v>0</v>
      </c>
      <c r="I41" s="70">
        <v>290</v>
      </c>
      <c r="J41" s="16">
        <f t="shared" si="9"/>
        <v>0</v>
      </c>
      <c r="K41" s="70">
        <v>220</v>
      </c>
      <c r="L41" s="5">
        <f t="shared" si="10"/>
        <v>0</v>
      </c>
      <c r="M41" s="70">
        <v>290</v>
      </c>
      <c r="N41" s="15">
        <f t="shared" si="11"/>
        <v>0</v>
      </c>
    </row>
    <row r="42" spans="1:14" s="57" customFormat="1" ht="15" customHeight="1" x14ac:dyDescent="0.35">
      <c r="A42" s="104" t="s">
        <v>61</v>
      </c>
      <c r="B42" s="105">
        <f>B6*37/40</f>
        <v>0</v>
      </c>
      <c r="C42" s="78">
        <v>50</v>
      </c>
      <c r="D42" s="6">
        <f t="shared" si="6"/>
        <v>0</v>
      </c>
      <c r="E42" s="78">
        <v>50</v>
      </c>
      <c r="F42" s="7">
        <f t="shared" si="7"/>
        <v>0</v>
      </c>
      <c r="G42" s="78">
        <v>50</v>
      </c>
      <c r="H42" s="6">
        <f t="shared" si="8"/>
        <v>0</v>
      </c>
      <c r="I42" s="78">
        <v>50</v>
      </c>
      <c r="J42" s="8">
        <f t="shared" si="9"/>
        <v>0</v>
      </c>
      <c r="K42" s="78">
        <v>50</v>
      </c>
      <c r="L42" s="6">
        <f t="shared" si="10"/>
        <v>0</v>
      </c>
      <c r="M42" s="78">
        <v>50</v>
      </c>
      <c r="N42" s="7">
        <f t="shared" si="11"/>
        <v>0</v>
      </c>
    </row>
    <row r="43" spans="1:14" s="57" customFormat="1" ht="15" customHeight="1" x14ac:dyDescent="0.35">
      <c r="A43" s="93" t="s">
        <v>62</v>
      </c>
      <c r="B43" s="94">
        <f>B6*26/40</f>
        <v>0</v>
      </c>
      <c r="C43" s="114">
        <v>29</v>
      </c>
      <c r="D43" s="5">
        <f t="shared" si="6"/>
        <v>0</v>
      </c>
      <c r="E43" s="114">
        <v>44</v>
      </c>
      <c r="F43" s="15">
        <f t="shared" si="7"/>
        <v>0</v>
      </c>
      <c r="G43" s="114">
        <v>30</v>
      </c>
      <c r="H43" s="5">
        <f t="shared" si="8"/>
        <v>0</v>
      </c>
      <c r="I43" s="114">
        <v>45</v>
      </c>
      <c r="J43" s="16">
        <f t="shared" si="9"/>
        <v>0</v>
      </c>
      <c r="K43" s="114">
        <v>30</v>
      </c>
      <c r="L43" s="5">
        <f t="shared" si="10"/>
        <v>0</v>
      </c>
      <c r="M43" s="114">
        <v>45</v>
      </c>
      <c r="N43" s="15">
        <f t="shared" si="11"/>
        <v>0</v>
      </c>
    </row>
    <row r="44" spans="1:14" s="57" customFormat="1" ht="15" customHeight="1" x14ac:dyDescent="0.35">
      <c r="A44" s="104" t="s">
        <v>63</v>
      </c>
      <c r="B44" s="105">
        <f>B6*58/40</f>
        <v>0</v>
      </c>
      <c r="C44" s="78">
        <v>60</v>
      </c>
      <c r="D44" s="6">
        <f t="shared" si="6"/>
        <v>0</v>
      </c>
      <c r="E44" s="78">
        <v>70</v>
      </c>
      <c r="F44" s="7">
        <f t="shared" si="7"/>
        <v>0</v>
      </c>
      <c r="G44" s="78">
        <v>60</v>
      </c>
      <c r="H44" s="6">
        <f t="shared" si="8"/>
        <v>0</v>
      </c>
      <c r="I44" s="78">
        <v>70</v>
      </c>
      <c r="J44" s="8">
        <f t="shared" si="9"/>
        <v>0</v>
      </c>
      <c r="K44" s="78">
        <v>60</v>
      </c>
      <c r="L44" s="6">
        <f t="shared" si="10"/>
        <v>0</v>
      </c>
      <c r="M44" s="78">
        <v>70</v>
      </c>
      <c r="N44" s="7">
        <f t="shared" si="11"/>
        <v>0</v>
      </c>
    </row>
    <row r="45" spans="1:14" s="57" customFormat="1" ht="15" customHeight="1" x14ac:dyDescent="0.35">
      <c r="A45" s="168" t="s">
        <v>64</v>
      </c>
      <c r="B45" s="169">
        <f>B6*560/40</f>
        <v>0</v>
      </c>
      <c r="C45" s="177">
        <v>1500</v>
      </c>
      <c r="D45" s="21">
        <f t="shared" si="6"/>
        <v>0</v>
      </c>
      <c r="E45" s="177">
        <v>1500</v>
      </c>
      <c r="F45" s="22">
        <f t="shared" si="7"/>
        <v>0</v>
      </c>
      <c r="G45" s="177">
        <v>1500</v>
      </c>
      <c r="H45" s="21">
        <f t="shared" si="8"/>
        <v>0</v>
      </c>
      <c r="I45" s="177">
        <v>1500</v>
      </c>
      <c r="J45" s="23">
        <f t="shared" si="9"/>
        <v>0</v>
      </c>
      <c r="K45" s="177">
        <v>1500</v>
      </c>
      <c r="L45" s="21">
        <f t="shared" si="10"/>
        <v>0</v>
      </c>
      <c r="M45" s="177">
        <v>1500</v>
      </c>
      <c r="N45" s="22">
        <f t="shared" si="11"/>
        <v>0</v>
      </c>
    </row>
    <row r="46" spans="1:14" s="57" customFormat="1" ht="15" customHeight="1" x14ac:dyDescent="0.35">
      <c r="A46" s="138" t="s">
        <v>65</v>
      </c>
      <c r="B46" s="179">
        <f>B6*700/40</f>
        <v>0</v>
      </c>
      <c r="C46" s="134">
        <v>2600</v>
      </c>
      <c r="D46" s="6">
        <f t="shared" si="6"/>
        <v>0</v>
      </c>
      <c r="E46" s="134">
        <v>2500</v>
      </c>
      <c r="F46" s="7">
        <f t="shared" si="7"/>
        <v>0</v>
      </c>
      <c r="G46" s="134">
        <v>2900</v>
      </c>
      <c r="H46" s="6">
        <f t="shared" si="8"/>
        <v>0</v>
      </c>
      <c r="I46" s="134">
        <v>2800</v>
      </c>
      <c r="J46" s="8">
        <f t="shared" si="9"/>
        <v>0</v>
      </c>
      <c r="K46" s="134">
        <v>2900</v>
      </c>
      <c r="L46" s="6">
        <f t="shared" si="10"/>
        <v>0</v>
      </c>
      <c r="M46" s="134">
        <v>2800</v>
      </c>
      <c r="N46" s="7">
        <f t="shared" si="11"/>
        <v>0</v>
      </c>
    </row>
    <row r="47" spans="1:14" s="57" customFormat="1" ht="15" customHeight="1" thickBot="1" x14ac:dyDescent="0.4">
      <c r="A47" s="203" t="s">
        <v>66</v>
      </c>
      <c r="B47" s="181">
        <f>B6*560/40</f>
        <v>0</v>
      </c>
      <c r="C47" s="189">
        <v>2300</v>
      </c>
      <c r="D47" s="24">
        <f t="shared" si="6"/>
        <v>0</v>
      </c>
      <c r="E47" s="189">
        <v>2300</v>
      </c>
      <c r="F47" s="25">
        <f t="shared" si="7"/>
        <v>0</v>
      </c>
      <c r="G47" s="189">
        <v>2300</v>
      </c>
      <c r="H47" s="24">
        <f t="shared" si="8"/>
        <v>0</v>
      </c>
      <c r="I47" s="189">
        <v>2300</v>
      </c>
      <c r="J47" s="26">
        <f t="shared" si="9"/>
        <v>0</v>
      </c>
      <c r="K47" s="189">
        <v>2300</v>
      </c>
      <c r="L47" s="24">
        <f t="shared" si="10"/>
        <v>0</v>
      </c>
      <c r="M47" s="189">
        <v>2300</v>
      </c>
      <c r="N47" s="25">
        <f t="shared" si="11"/>
        <v>0</v>
      </c>
    </row>
    <row r="48" spans="1:14" ht="13" customHeight="1" x14ac:dyDescent="0.35">
      <c r="A48" s="204" t="s">
        <v>83</v>
      </c>
      <c r="B48" s="205"/>
      <c r="D48" s="27"/>
      <c r="F48" s="27"/>
      <c r="H48" s="27"/>
      <c r="J48" s="27"/>
      <c r="L48" s="27"/>
      <c r="N48" s="27"/>
    </row>
    <row r="49" spans="1:2" ht="13" customHeight="1" x14ac:dyDescent="0.35">
      <c r="A49" s="206" t="s">
        <v>84</v>
      </c>
    </row>
    <row r="50" spans="1:2" ht="13" customHeight="1" x14ac:dyDescent="0.35">
      <c r="A50" s="206" t="s">
        <v>69</v>
      </c>
    </row>
    <row r="51" spans="1:2" ht="8" customHeight="1" x14ac:dyDescent="0.35">
      <c r="A51" s="206"/>
    </row>
    <row r="52" spans="1:2" x14ac:dyDescent="0.35">
      <c r="A52" s="207" t="s">
        <v>70</v>
      </c>
    </row>
    <row r="53" spans="1:2" ht="10.5" customHeight="1" x14ac:dyDescent="0.35">
      <c r="A53" s="307"/>
      <c r="B53" s="307"/>
    </row>
    <row r="54" spans="1:2" x14ac:dyDescent="0.35">
      <c r="A54" s="197" t="s">
        <v>88</v>
      </c>
    </row>
    <row r="55" spans="1:2" x14ac:dyDescent="0.35">
      <c r="A55" s="28" t="s">
        <v>89</v>
      </c>
    </row>
  </sheetData>
  <sheetProtection algorithmName="SHA-512" hashValue="+USvq718t9OZSkuAkcFMZZ/qgh6eutDDudnIIs6DSbbJ6ELnCBH4WXkxqvevB/YR+d9G8dzwY/BbPyfrTxap+g==" saltValue="s3ttvl5W8mZOIuCD9btI0w==" spinCount="100000" sheet="1" objects="1" scenarios="1"/>
  <mergeCells count="43">
    <mergeCell ref="D13:D15"/>
    <mergeCell ref="E13:E15"/>
    <mergeCell ref="F13:F15"/>
    <mergeCell ref="A53:B53"/>
    <mergeCell ref="K31:K33"/>
    <mergeCell ref="A31:B33"/>
    <mergeCell ref="A13:B15"/>
    <mergeCell ref="C13:C15"/>
    <mergeCell ref="C31:C33"/>
    <mergeCell ref="D31:D33"/>
    <mergeCell ref="E31:E33"/>
    <mergeCell ref="F31:F33"/>
    <mergeCell ref="M31:M33"/>
    <mergeCell ref="N31:N33"/>
    <mergeCell ref="I31:I33"/>
    <mergeCell ref="J31:J33"/>
    <mergeCell ref="G31:G33"/>
    <mergeCell ref="H31:H33"/>
    <mergeCell ref="L31:L33"/>
    <mergeCell ref="M13:M15"/>
    <mergeCell ref="N13:N15"/>
    <mergeCell ref="J13:J15"/>
    <mergeCell ref="K13:K15"/>
    <mergeCell ref="G13:G15"/>
    <mergeCell ref="H13:H15"/>
    <mergeCell ref="I13:I15"/>
    <mergeCell ref="L13:L15"/>
    <mergeCell ref="F7:F9"/>
    <mergeCell ref="M7:M9"/>
    <mergeCell ref="N7:N9"/>
    <mergeCell ref="K7:K9"/>
    <mergeCell ref="L7:L9"/>
    <mergeCell ref="G7:G9"/>
    <mergeCell ref="H7:H9"/>
    <mergeCell ref="I7:I9"/>
    <mergeCell ref="J7:J9"/>
    <mergeCell ref="A1:E1"/>
    <mergeCell ref="A2:E2"/>
    <mergeCell ref="A3:E3"/>
    <mergeCell ref="A4:E4"/>
    <mergeCell ref="C7:C9"/>
    <mergeCell ref="D7:D9"/>
    <mergeCell ref="E7:E9"/>
  </mergeCell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Children &amp; Adults DRIs</vt:lpstr>
      <vt:lpstr>Pregnancy &amp; Lactation DRIs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 Rachel</dc:creator>
  <cp:keywords/>
  <dc:description/>
  <cp:lastModifiedBy>O BRIEN Sarah</cp:lastModifiedBy>
  <cp:revision/>
  <dcterms:created xsi:type="dcterms:W3CDTF">2022-02-02T21:39:47Z</dcterms:created>
  <dcterms:modified xsi:type="dcterms:W3CDTF">2023-03-01T19:43:50Z</dcterms:modified>
  <cp:category/>
  <cp:contentStatus/>
</cp:coreProperties>
</file>