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-my.sharepoint.com/personal/rachel_powers_danone_com/Documents/My Projects/Interactive Tool Updates &amp; Comparison Spreadsheets/FINAL Interactive Tools/FINAL PROTECTED Spreadsheets_PW Nutr14/"/>
    </mc:Choice>
  </mc:AlternateContent>
  <xr:revisionPtr revIDLastSave="0" documentId="8_{9DFFBC3D-B0B5-4EFC-A1F7-848748963413}" xr6:coauthVersionLast="47" xr6:coauthVersionMax="47" xr10:uidLastSave="{00000000-0000-0000-0000-000000000000}"/>
  <bookViews>
    <workbookView xWindow="28680" yWindow="-120" windowWidth="29040" windowHeight="15990" xr2:uid="{9D2A0CFD-BCD6-4832-9A03-6D44A23451AA}"/>
  </bookViews>
  <sheets>
    <sheet name="Phlexy-Vits DRI Calculator" sheetId="1" r:id="rId1"/>
    <sheet name="Phlexy-Vits Household Measu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2" i="1"/>
  <c r="B10" i="1"/>
  <c r="B9" i="1"/>
  <c r="B8" i="1"/>
  <c r="AL39" i="1" l="1"/>
  <c r="X46" i="1"/>
  <c r="N45" i="1"/>
  <c r="X44" i="1"/>
  <c r="Z43" i="1"/>
  <c r="X42" i="1"/>
  <c r="V41" i="1"/>
  <c r="T40" i="1"/>
  <c r="AJ38" i="1"/>
  <c r="AD36" i="1"/>
  <c r="AH35" i="1"/>
  <c r="AJ33" i="1"/>
  <c r="AB28" i="1"/>
  <c r="N27" i="1"/>
  <c r="X26" i="1"/>
  <c r="AF25" i="1"/>
  <c r="Z24" i="1"/>
  <c r="V23" i="1"/>
  <c r="V22" i="1"/>
  <c r="AF21" i="1"/>
  <c r="Z20" i="1"/>
  <c r="AJ19" i="1"/>
  <c r="F17" i="1"/>
  <c r="AJ16" i="1"/>
  <c r="B11" i="1"/>
  <c r="AP29" i="1"/>
  <c r="H26" i="1"/>
  <c r="AL22" i="1"/>
  <c r="X22" i="1"/>
  <c r="F22" i="1"/>
  <c r="AJ22" i="1"/>
  <c r="AN26" i="1" l="1"/>
  <c r="AL26" i="1"/>
  <c r="F44" i="1"/>
  <c r="AP42" i="1"/>
  <c r="F26" i="1"/>
  <c r="D17" i="1"/>
  <c r="H42" i="1"/>
  <c r="P25" i="1"/>
  <c r="L24" i="1"/>
  <c r="AJ17" i="1"/>
  <c r="H28" i="1"/>
  <c r="AP20" i="1"/>
  <c r="AD45" i="1"/>
  <c r="AL17" i="1"/>
  <c r="R45" i="1"/>
  <c r="T17" i="1"/>
  <c r="H22" i="1"/>
  <c r="AN22" i="1"/>
  <c r="AJ26" i="1"/>
  <c r="V26" i="1"/>
  <c r="AB42" i="1"/>
  <c r="AP17" i="1"/>
  <c r="V17" i="1"/>
  <c r="D26" i="1"/>
  <c r="AL19" i="1"/>
  <c r="AP23" i="1"/>
  <c r="AP27" i="1"/>
  <c r="F19" i="1"/>
  <c r="Z27" i="1"/>
  <c r="D28" i="1"/>
  <c r="AN42" i="1"/>
  <c r="L20" i="1"/>
  <c r="Z28" i="1"/>
  <c r="AP28" i="1"/>
  <c r="T19" i="1"/>
  <c r="F23" i="1"/>
  <c r="D27" i="1"/>
  <c r="AB27" i="1"/>
  <c r="AP19" i="1"/>
  <c r="V19" i="1"/>
  <c r="AB23" i="1"/>
  <c r="F27" i="1"/>
  <c r="AJ27" i="1"/>
  <c r="D19" i="1"/>
  <c r="AL23" i="1"/>
  <c r="H46" i="1"/>
  <c r="AP46" i="1"/>
  <c r="AB46" i="1"/>
  <c r="L46" i="1"/>
  <c r="N44" i="1"/>
  <c r="AJ44" i="1"/>
  <c r="AB44" i="1"/>
  <c r="AP44" i="1"/>
  <c r="P44" i="1"/>
  <c r="AL44" i="1"/>
  <c r="D44" i="1"/>
  <c r="N43" i="1"/>
  <c r="L42" i="1"/>
  <c r="H40" i="1"/>
  <c r="AD40" i="1"/>
  <c r="AP40" i="1"/>
  <c r="AN40" i="1"/>
  <c r="X39" i="1"/>
  <c r="H36" i="1"/>
  <c r="AP36" i="1"/>
  <c r="AN36" i="1"/>
  <c r="T36" i="1"/>
  <c r="L23" i="1"/>
  <c r="P16" i="1"/>
  <c r="R29" i="1"/>
  <c r="AN29" i="1"/>
  <c r="F16" i="1"/>
  <c r="P21" i="1"/>
  <c r="F29" i="1"/>
  <c r="Z29" i="1"/>
  <c r="L36" i="1"/>
  <c r="AF36" i="1"/>
  <c r="L40" i="1"/>
  <c r="V40" i="1"/>
  <c r="AF40" i="1"/>
  <c r="AD43" i="1"/>
  <c r="H16" i="1"/>
  <c r="X16" i="1"/>
  <c r="AN16" i="1"/>
  <c r="L17" i="1"/>
  <c r="AB17" i="1"/>
  <c r="L19" i="1"/>
  <c r="AB19" i="1"/>
  <c r="AB20" i="1"/>
  <c r="N22" i="1"/>
  <c r="AD22" i="1"/>
  <c r="N23" i="1"/>
  <c r="AD23" i="1"/>
  <c r="J24" i="1"/>
  <c r="AP24" i="1"/>
  <c r="N26" i="1"/>
  <c r="AD26" i="1"/>
  <c r="R27" i="1"/>
  <c r="AL27" i="1"/>
  <c r="P28" i="1"/>
  <c r="AJ28" i="1"/>
  <c r="H29" i="1"/>
  <c r="AD29" i="1"/>
  <c r="D36" i="1"/>
  <c r="N36" i="1"/>
  <c r="X36" i="1"/>
  <c r="AJ36" i="1"/>
  <c r="D40" i="1"/>
  <c r="N40" i="1"/>
  <c r="X40" i="1"/>
  <c r="AJ40" i="1"/>
  <c r="P42" i="1"/>
  <c r="AF42" i="1"/>
  <c r="J43" i="1"/>
  <c r="AP43" i="1"/>
  <c r="H44" i="1"/>
  <c r="T44" i="1"/>
  <c r="AD44" i="1"/>
  <c r="AN44" i="1"/>
  <c r="P46" i="1"/>
  <c r="AF46" i="1"/>
  <c r="AF16" i="1"/>
  <c r="V16" i="1"/>
  <c r="AL16" i="1"/>
  <c r="AB24" i="1"/>
  <c r="V36" i="1"/>
  <c r="N16" i="1"/>
  <c r="AD16" i="1"/>
  <c r="N17" i="1"/>
  <c r="AD17" i="1"/>
  <c r="N19" i="1"/>
  <c r="AD19" i="1"/>
  <c r="J20" i="1"/>
  <c r="P22" i="1"/>
  <c r="AF22" i="1"/>
  <c r="D23" i="1"/>
  <c r="T23" i="1"/>
  <c r="AJ23" i="1"/>
  <c r="P26" i="1"/>
  <c r="AF26" i="1"/>
  <c r="R28" i="1"/>
  <c r="AN28" i="1"/>
  <c r="P29" i="1"/>
  <c r="AL29" i="1"/>
  <c r="F36" i="1"/>
  <c r="P36" i="1"/>
  <c r="AB36" i="1"/>
  <c r="AL36" i="1"/>
  <c r="F40" i="1"/>
  <c r="P40" i="1"/>
  <c r="AB40" i="1"/>
  <c r="AL40" i="1"/>
  <c r="D42" i="1"/>
  <c r="T42" i="1"/>
  <c r="AJ42" i="1"/>
  <c r="L44" i="1"/>
  <c r="V44" i="1"/>
  <c r="AF44" i="1"/>
  <c r="D46" i="1"/>
  <c r="T46" i="1"/>
  <c r="AJ46" i="1"/>
  <c r="AJ18" i="1"/>
  <c r="AP18" i="1"/>
  <c r="Z18" i="1"/>
  <c r="AL34" i="1"/>
  <c r="AD34" i="1"/>
  <c r="V34" i="1"/>
  <c r="N34" i="1"/>
  <c r="F34" i="1"/>
  <c r="AP34" i="1"/>
  <c r="AF34" i="1"/>
  <c r="T34" i="1"/>
  <c r="J34" i="1"/>
  <c r="AN34" i="1"/>
  <c r="AB34" i="1"/>
  <c r="R34" i="1"/>
  <c r="H34" i="1"/>
  <c r="AN37" i="1"/>
  <c r="AF37" i="1"/>
  <c r="X37" i="1"/>
  <c r="P37" i="1"/>
  <c r="H37" i="1"/>
  <c r="AP37" i="1"/>
  <c r="AD37" i="1"/>
  <c r="T37" i="1"/>
  <c r="J37" i="1"/>
  <c r="AL37" i="1"/>
  <c r="AB37" i="1"/>
  <c r="R37" i="1"/>
  <c r="F37" i="1"/>
  <c r="L18" i="1"/>
  <c r="AB18" i="1"/>
  <c r="AL21" i="1"/>
  <c r="AD21" i="1"/>
  <c r="V21" i="1"/>
  <c r="N21" i="1"/>
  <c r="F21" i="1"/>
  <c r="AJ21" i="1"/>
  <c r="AB21" i="1"/>
  <c r="T21" i="1"/>
  <c r="L21" i="1"/>
  <c r="D21" i="1"/>
  <c r="AL25" i="1"/>
  <c r="AD25" i="1"/>
  <c r="V25" i="1"/>
  <c r="N25" i="1"/>
  <c r="F25" i="1"/>
  <c r="AJ25" i="1"/>
  <c r="AB25" i="1"/>
  <c r="T25" i="1"/>
  <c r="L25" i="1"/>
  <c r="D25" i="1"/>
  <c r="AH25" i="1"/>
  <c r="Z33" i="1"/>
  <c r="Z34" i="1"/>
  <c r="Z35" i="1"/>
  <c r="Z37" i="1"/>
  <c r="Z38" i="1"/>
  <c r="AL41" i="1"/>
  <c r="J16" i="1"/>
  <c r="R16" i="1"/>
  <c r="Z16" i="1"/>
  <c r="AH16" i="1"/>
  <c r="AP16" i="1"/>
  <c r="H17" i="1"/>
  <c r="P17" i="1"/>
  <c r="X17" i="1"/>
  <c r="AF17" i="1"/>
  <c r="AN17" i="1"/>
  <c r="F18" i="1"/>
  <c r="N18" i="1"/>
  <c r="V18" i="1"/>
  <c r="AD18" i="1"/>
  <c r="AN18" i="1"/>
  <c r="AN20" i="1"/>
  <c r="AF20" i="1"/>
  <c r="X20" i="1"/>
  <c r="P20" i="1"/>
  <c r="H20" i="1"/>
  <c r="AL20" i="1"/>
  <c r="AD20" i="1"/>
  <c r="V20" i="1"/>
  <c r="N20" i="1"/>
  <c r="F20" i="1"/>
  <c r="R20" i="1"/>
  <c r="AH20" i="1"/>
  <c r="H21" i="1"/>
  <c r="X21" i="1"/>
  <c r="AN21" i="1"/>
  <c r="AN24" i="1"/>
  <c r="AF24" i="1"/>
  <c r="X24" i="1"/>
  <c r="P24" i="1"/>
  <c r="H24" i="1"/>
  <c r="AL24" i="1"/>
  <c r="AD24" i="1"/>
  <c r="V24" i="1"/>
  <c r="N24" i="1"/>
  <c r="F24" i="1"/>
  <c r="R24" i="1"/>
  <c r="AH24" i="1"/>
  <c r="H25" i="1"/>
  <c r="X25" i="1"/>
  <c r="AN25" i="1"/>
  <c r="L33" i="1"/>
  <c r="AH33" i="1"/>
  <c r="L34" i="1"/>
  <c r="AH34" i="1"/>
  <c r="N35" i="1"/>
  <c r="L37" i="1"/>
  <c r="AH37" i="1"/>
  <c r="L38" i="1"/>
  <c r="AH38" i="1"/>
  <c r="N39" i="1"/>
  <c r="AH39" i="1"/>
  <c r="R41" i="1"/>
  <c r="AJ35" i="1"/>
  <c r="AB35" i="1"/>
  <c r="T35" i="1"/>
  <c r="L35" i="1"/>
  <c r="D35" i="1"/>
  <c r="AP35" i="1"/>
  <c r="AF35" i="1"/>
  <c r="V35" i="1"/>
  <c r="J35" i="1"/>
  <c r="AN35" i="1"/>
  <c r="AD35" i="1"/>
  <c r="R35" i="1"/>
  <c r="H35" i="1"/>
  <c r="V37" i="1"/>
  <c r="X38" i="1"/>
  <c r="T18" i="1"/>
  <c r="AL18" i="1"/>
  <c r="R21" i="1"/>
  <c r="AH21" i="1"/>
  <c r="R25" i="1"/>
  <c r="D33" i="1"/>
  <c r="D34" i="1"/>
  <c r="F35" i="1"/>
  <c r="D37" i="1"/>
  <c r="D38" i="1"/>
  <c r="F39" i="1"/>
  <c r="Z39" i="1"/>
  <c r="F41" i="1"/>
  <c r="D16" i="1"/>
  <c r="L16" i="1"/>
  <c r="T16" i="1"/>
  <c r="AB16" i="1"/>
  <c r="J17" i="1"/>
  <c r="R17" i="1"/>
  <c r="Z17" i="1"/>
  <c r="AH17" i="1"/>
  <c r="H18" i="1"/>
  <c r="P18" i="1"/>
  <c r="X18" i="1"/>
  <c r="AF18" i="1"/>
  <c r="D20" i="1"/>
  <c r="T20" i="1"/>
  <c r="AJ20" i="1"/>
  <c r="J21" i="1"/>
  <c r="Z21" i="1"/>
  <c r="AP21" i="1"/>
  <c r="D24" i="1"/>
  <c r="T24" i="1"/>
  <c r="AJ24" i="1"/>
  <c r="J25" i="1"/>
  <c r="Z25" i="1"/>
  <c r="AP25" i="1"/>
  <c r="N33" i="1"/>
  <c r="P34" i="1"/>
  <c r="AJ34" i="1"/>
  <c r="P35" i="1"/>
  <c r="AL35" i="1"/>
  <c r="N37" i="1"/>
  <c r="AJ37" i="1"/>
  <c r="P38" i="1"/>
  <c r="P39" i="1"/>
  <c r="AJ45" i="1"/>
  <c r="AB45" i="1"/>
  <c r="T45" i="1"/>
  <c r="L45" i="1"/>
  <c r="D45" i="1"/>
  <c r="AN45" i="1"/>
  <c r="AF45" i="1"/>
  <c r="X45" i="1"/>
  <c r="P45" i="1"/>
  <c r="H45" i="1"/>
  <c r="AP45" i="1"/>
  <c r="Z45" i="1"/>
  <c r="J45" i="1"/>
  <c r="AL45" i="1"/>
  <c r="V45" i="1"/>
  <c r="F45" i="1"/>
  <c r="AH45" i="1"/>
  <c r="J18" i="1"/>
  <c r="AH18" i="1"/>
  <c r="AN33" i="1"/>
  <c r="AF33" i="1"/>
  <c r="X33" i="1"/>
  <c r="P33" i="1"/>
  <c r="H33" i="1"/>
  <c r="AP33" i="1"/>
  <c r="AD33" i="1"/>
  <c r="T33" i="1"/>
  <c r="J33" i="1"/>
  <c r="AL33" i="1"/>
  <c r="AB33" i="1"/>
  <c r="R33" i="1"/>
  <c r="F33" i="1"/>
  <c r="X34" i="1"/>
  <c r="X35" i="1"/>
  <c r="AL38" i="1"/>
  <c r="AD38" i="1"/>
  <c r="V38" i="1"/>
  <c r="N38" i="1"/>
  <c r="F38" i="1"/>
  <c r="AP38" i="1"/>
  <c r="AF38" i="1"/>
  <c r="T38" i="1"/>
  <c r="J38" i="1"/>
  <c r="AN38" i="1"/>
  <c r="AB38" i="1"/>
  <c r="R38" i="1"/>
  <c r="H38" i="1"/>
  <c r="AJ39" i="1"/>
  <c r="AB39" i="1"/>
  <c r="T39" i="1"/>
  <c r="L39" i="1"/>
  <c r="D39" i="1"/>
  <c r="AP39" i="1"/>
  <c r="AF39" i="1"/>
  <c r="V39" i="1"/>
  <c r="J39" i="1"/>
  <c r="AN39" i="1"/>
  <c r="AD39" i="1"/>
  <c r="R39" i="1"/>
  <c r="H39" i="1"/>
  <c r="AJ41" i="1"/>
  <c r="AB41" i="1"/>
  <c r="T41" i="1"/>
  <c r="L41" i="1"/>
  <c r="D41" i="1"/>
  <c r="AN41" i="1"/>
  <c r="AF41" i="1"/>
  <c r="X41" i="1"/>
  <c r="P41" i="1"/>
  <c r="H41" i="1"/>
  <c r="AD41" i="1"/>
  <c r="N41" i="1"/>
  <c r="AP41" i="1"/>
  <c r="Z41" i="1"/>
  <c r="J41" i="1"/>
  <c r="AH41" i="1"/>
  <c r="R18" i="1"/>
  <c r="V33" i="1"/>
  <c r="D18" i="1"/>
  <c r="H19" i="1"/>
  <c r="P19" i="1"/>
  <c r="X19" i="1"/>
  <c r="AF19" i="1"/>
  <c r="AN19" i="1"/>
  <c r="J22" i="1"/>
  <c r="R22" i="1"/>
  <c r="Z22" i="1"/>
  <c r="AH22" i="1"/>
  <c r="AP22" i="1"/>
  <c r="H23" i="1"/>
  <c r="P23" i="1"/>
  <c r="X23" i="1"/>
  <c r="AF23" i="1"/>
  <c r="AN23" i="1"/>
  <c r="J26" i="1"/>
  <c r="R26" i="1"/>
  <c r="Z26" i="1"/>
  <c r="AH26" i="1"/>
  <c r="AP26" i="1"/>
  <c r="J27" i="1"/>
  <c r="T27" i="1"/>
  <c r="AD27" i="1"/>
  <c r="J28" i="1"/>
  <c r="T28" i="1"/>
  <c r="AF28" i="1"/>
  <c r="J29" i="1"/>
  <c r="V29" i="1"/>
  <c r="AF29" i="1"/>
  <c r="AN43" i="1"/>
  <c r="AF43" i="1"/>
  <c r="X43" i="1"/>
  <c r="P43" i="1"/>
  <c r="H43" i="1"/>
  <c r="AJ43" i="1"/>
  <c r="AB43" i="1"/>
  <c r="T43" i="1"/>
  <c r="L43" i="1"/>
  <c r="D43" i="1"/>
  <c r="R43" i="1"/>
  <c r="AH43" i="1"/>
  <c r="J19" i="1"/>
  <c r="R19" i="1"/>
  <c r="Z19" i="1"/>
  <c r="AH19" i="1"/>
  <c r="D22" i="1"/>
  <c r="L22" i="1"/>
  <c r="T22" i="1"/>
  <c r="AB22" i="1"/>
  <c r="J23" i="1"/>
  <c r="R23" i="1"/>
  <c r="Z23" i="1"/>
  <c r="AH23" i="1"/>
  <c r="L26" i="1"/>
  <c r="T26" i="1"/>
  <c r="AB26" i="1"/>
  <c r="AN27" i="1"/>
  <c r="AF27" i="1"/>
  <c r="X27" i="1"/>
  <c r="P27" i="1"/>
  <c r="H27" i="1"/>
  <c r="L27" i="1"/>
  <c r="V27" i="1"/>
  <c r="AH27" i="1"/>
  <c r="AL28" i="1"/>
  <c r="AD28" i="1"/>
  <c r="V28" i="1"/>
  <c r="N28" i="1"/>
  <c r="F28" i="1"/>
  <c r="L28" i="1"/>
  <c r="X28" i="1"/>
  <c r="AH28" i="1"/>
  <c r="AJ29" i="1"/>
  <c r="AB29" i="1"/>
  <c r="T29" i="1"/>
  <c r="L29" i="1"/>
  <c r="D29" i="1"/>
  <c r="N29" i="1"/>
  <c r="X29" i="1"/>
  <c r="AH29" i="1"/>
  <c r="F43" i="1"/>
  <c r="V43" i="1"/>
  <c r="AL43" i="1"/>
  <c r="J36" i="1"/>
  <c r="R36" i="1"/>
  <c r="Z36" i="1"/>
  <c r="AH36" i="1"/>
  <c r="J40" i="1"/>
  <c r="R40" i="1"/>
  <c r="Z40" i="1"/>
  <c r="AH40" i="1"/>
  <c r="F42" i="1"/>
  <c r="N42" i="1"/>
  <c r="V42" i="1"/>
  <c r="AD42" i="1"/>
  <c r="AL42" i="1"/>
  <c r="J44" i="1"/>
  <c r="R44" i="1"/>
  <c r="Z44" i="1"/>
  <c r="AH44" i="1"/>
  <c r="F46" i="1"/>
  <c r="N46" i="1"/>
  <c r="V46" i="1"/>
  <c r="AD46" i="1"/>
  <c r="AL46" i="1"/>
  <c r="AN46" i="1"/>
  <c r="J42" i="1"/>
  <c r="R42" i="1"/>
  <c r="Z42" i="1"/>
  <c r="AH42" i="1"/>
  <c r="J46" i="1"/>
  <c r="R46" i="1"/>
  <c r="Z46" i="1"/>
  <c r="AH46" i="1"/>
</calcChain>
</file>

<file path=xl/sharedStrings.xml><?xml version="1.0" encoding="utf-8"?>
<sst xmlns="http://schemas.openxmlformats.org/spreadsheetml/2006/main" count="109" uniqueCount="104">
  <si>
    <t>DRI
1-3 years</t>
  </si>
  <si>
    <t>% DRI
1-3 years</t>
  </si>
  <si>
    <t>DRI 
4-8 years</t>
  </si>
  <si>
    <t>% DRI
4-8 years</t>
  </si>
  <si>
    <t>DRI 
9-13 years
(M)</t>
  </si>
  <si>
    <t>% DRI
9-13 years
(M)</t>
  </si>
  <si>
    <t>DRI 
9-13 years
(F)</t>
  </si>
  <si>
    <t>% DRI
9-13 years
(F)</t>
  </si>
  <si>
    <t>DRI
14-18 years
(M)</t>
  </si>
  <si>
    <t>% DRI
14-18 years
(M)</t>
  </si>
  <si>
    <t>DRI
14-18 years 
(F)</t>
  </si>
  <si>
    <t>% DRI
14-18 years
(F)</t>
  </si>
  <si>
    <t>DRI
&lt;19 years
Pregnancy</t>
  </si>
  <si>
    <t>% DRI
&lt;19 years
Pregnancy</t>
  </si>
  <si>
    <t>DRI
&lt;19 years
Lactation</t>
  </si>
  <si>
    <t>% DRI
&lt;19 years
Lactation</t>
  </si>
  <si>
    <t>DRI
19-30 years
(M)</t>
  </si>
  <si>
    <t>% DRI
19-30 years
(M)</t>
  </si>
  <si>
    <t>DRI
19-30 years
(F)</t>
  </si>
  <si>
    <t>% DRI
19-30 years
(F)</t>
  </si>
  <si>
    <t>DRI
19-30 years
Pregnancy</t>
  </si>
  <si>
    <t>% DRI
19-30 years
Pregnancy</t>
  </si>
  <si>
    <t>DRI
19-30 years
Lactation</t>
  </si>
  <si>
    <t>% DRI
19-30 years
Lactation</t>
  </si>
  <si>
    <t>DRI
31-50 years
(M)</t>
  </si>
  <si>
    <t>% DRI
31-50 years
(M)</t>
  </si>
  <si>
    <t>DRI
31-50 years
(F)</t>
  </si>
  <si>
    <t>% DRI
31-50 years
(F)</t>
  </si>
  <si>
    <t>DRI 
31-50 years
Pregnancy</t>
  </si>
  <si>
    <t>% DRI
31-50 years
Pregnancy</t>
  </si>
  <si>
    <t>DRI
31-50 years
Lactation</t>
  </si>
  <si>
    <t>% DRI
31-50 years
Lactation</t>
  </si>
  <si>
    <t>DRI
51-70 years
(M)</t>
  </si>
  <si>
    <t>% DRI
51-70 years
(M)</t>
  </si>
  <si>
    <t>DRI
51-70 years
(F)</t>
  </si>
  <si>
    <t>% DRI
51-70 years
(F)</t>
  </si>
  <si>
    <t>DRI
&gt;70 years
(M)</t>
  </si>
  <si>
    <t>% DRI
&gt;70 years
(M)</t>
  </si>
  <si>
    <t>DRI
&gt;70 years
(F)</t>
  </si>
  <si>
    <t>% DRI
&gt;70 years
(F)</t>
  </si>
  <si>
    <t>Calories</t>
  </si>
  <si>
    <t>Fat, g</t>
  </si>
  <si>
    <t>Carbohydrate, g</t>
  </si>
  <si>
    <t>VITAMINS</t>
  </si>
  <si>
    <t>Vit A, mcg RE</t>
  </si>
  <si>
    <t>Vit E, mg α-TE</t>
  </si>
  <si>
    <t>Vit K, mcg</t>
  </si>
  <si>
    <r>
      <t>Thiamine (B</t>
    </r>
    <r>
      <rPr>
        <b/>
        <vertAlign val="subscript"/>
        <sz val="11"/>
        <rFont val="Calibri"/>
        <family val="2"/>
      </rPr>
      <t>1</t>
    </r>
    <r>
      <rPr>
        <b/>
        <sz val="11"/>
        <rFont val="Calibri"/>
        <family val="2"/>
      </rPr>
      <t>), mg</t>
    </r>
  </si>
  <si>
    <r>
      <t>Riboflavin (B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), mg</t>
    </r>
  </si>
  <si>
    <r>
      <t>Vit B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>, mg</t>
    </r>
  </si>
  <si>
    <r>
      <t>Vit B</t>
    </r>
    <r>
      <rPr>
        <b/>
        <vertAlign val="subscript"/>
        <sz val="11"/>
        <rFont val="Calibri"/>
        <family val="2"/>
      </rPr>
      <t>12</t>
    </r>
    <r>
      <rPr>
        <b/>
        <sz val="11"/>
        <rFont val="Calibri"/>
        <family val="2"/>
      </rPr>
      <t>, mcg</t>
    </r>
  </si>
  <si>
    <r>
      <t>Niacin (B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>), mg</t>
    </r>
  </si>
  <si>
    <t>Folic Acid, mcg</t>
  </si>
  <si>
    <r>
      <t>Pantothenic Acid (B</t>
    </r>
    <r>
      <rPr>
        <b/>
        <vertAlign val="subscript"/>
        <sz val="11"/>
        <rFont val="Calibri"/>
        <family val="2"/>
      </rPr>
      <t>5</t>
    </r>
    <r>
      <rPr>
        <b/>
        <sz val="11"/>
        <rFont val="Calibri"/>
        <family val="2"/>
      </rPr>
      <t>), mg</t>
    </r>
  </si>
  <si>
    <t>Biotin, mcg</t>
  </si>
  <si>
    <t>Vit C, mg</t>
  </si>
  <si>
    <t>Choline, mg</t>
  </si>
  <si>
    <t xml:space="preserve">MINERALS </t>
  </si>
  <si>
    <t>Calcium, mg</t>
  </si>
  <si>
    <t>Phosphorus, mg</t>
  </si>
  <si>
    <t>Magnesium, mg</t>
  </si>
  <si>
    <t>Iron, mg</t>
  </si>
  <si>
    <t>Zinc, mg</t>
  </si>
  <si>
    <t>Manganese, mg</t>
  </si>
  <si>
    <t>Copper, mcg</t>
  </si>
  <si>
    <t>Iodine, mcg</t>
  </si>
  <si>
    <t>Molybdenum, mcg</t>
  </si>
  <si>
    <t>Chromium, mcg</t>
  </si>
  <si>
    <t>Selenium, mcg</t>
  </si>
  <si>
    <t>Sodium, mg</t>
  </si>
  <si>
    <t>Potassium, mg</t>
  </si>
  <si>
    <t>Chloride, mg</t>
  </si>
  <si>
    <r>
      <rPr>
        <sz val="9"/>
        <color indexed="8"/>
        <rFont val="Calibri"/>
        <family val="2"/>
      </rPr>
      <t xml:space="preserve">DRI values presented here are adapted from the </t>
    </r>
    <r>
      <rPr>
        <i/>
        <sz val="9"/>
        <color indexed="8"/>
        <rFont val="Calibri"/>
        <family val="2"/>
      </rPr>
      <t>Dietary Reference Intakes</t>
    </r>
    <r>
      <rPr>
        <sz val="9"/>
        <color indexed="8"/>
        <rFont val="Calibri"/>
        <family val="2"/>
      </rPr>
      <t xml:space="preserve"> series, by the National Academies of Sciences of the Institute of Medicine. </t>
    </r>
  </si>
  <si>
    <r>
      <t xml:space="preserve">Recommended Dietary Allowances (RDAs) are values shown in </t>
    </r>
    <r>
      <rPr>
        <b/>
        <i/>
        <sz val="9"/>
        <color indexed="8"/>
        <rFont val="Calibri"/>
        <family val="2"/>
      </rPr>
      <t>bold, italicized type</t>
    </r>
    <r>
      <rPr>
        <sz val="9"/>
        <color indexed="8"/>
        <rFont val="Calibri"/>
        <family val="2"/>
      </rPr>
      <t xml:space="preserve"> and Adequate Intakes (AIs) are values shown in</t>
    </r>
    <r>
      <rPr>
        <i/>
        <sz val="9"/>
        <color indexed="8"/>
        <rFont val="Calibri"/>
        <family val="2"/>
      </rPr>
      <t xml:space="preserve"> italicized type</t>
    </r>
    <r>
      <rPr>
        <sz val="9"/>
        <color indexed="8"/>
        <rFont val="Calibri"/>
        <family val="2"/>
      </rPr>
      <t>.</t>
    </r>
  </si>
  <si>
    <t>Protein, g</t>
  </si>
  <si>
    <t>Vit D, mcg</t>
  </si>
  <si>
    <r>
      <rPr>
        <b/>
        <sz val="16"/>
        <color rgb="FF7030A0"/>
        <rFont val="Calibri"/>
        <family val="2"/>
      </rPr>
      <t xml:space="preserve">Phlexy-Vits® DRI Calculator </t>
    </r>
    <r>
      <rPr>
        <b/>
        <sz val="18"/>
        <color rgb="FF7030A0"/>
        <rFont val="Calibri"/>
        <family val="2"/>
      </rPr>
      <t xml:space="preserve">- </t>
    </r>
    <r>
      <rPr>
        <sz val="14"/>
        <color rgb="FF7030A0"/>
        <rFont val="Calibri"/>
        <family val="2"/>
      </rPr>
      <t>For Healthcare Providers</t>
    </r>
  </si>
  <si>
    <t>Grams of powder</t>
  </si>
  <si>
    <t>Number of Packets (7 g each)</t>
  </si>
  <si>
    <t>One 7 gram packet is designed to help meet the DRIs of individuals 11 years of age and older.</t>
  </si>
  <si>
    <r>
      <rPr>
        <b/>
        <sz val="11"/>
        <rFont val="Calibri"/>
        <family val="2"/>
      </rPr>
      <t>Instructions:</t>
    </r>
    <r>
      <rPr>
        <sz val="10"/>
        <rFont val="Calibri"/>
        <family val="2"/>
      </rPr>
      <t xml:space="preserve"> Enter the grams of product in the yellow box below (cell B6) and press Enter. Compare to the % DRIs for the age group of your patient.</t>
    </r>
  </si>
  <si>
    <t>Phlexy-Vits® Household Measures</t>
  </si>
  <si>
    <t>Measure</t>
  </si>
  <si>
    <t>Weight</t>
  </si>
  <si>
    <t>0.7 g</t>
  </si>
  <si>
    <t>1/4 tsp</t>
  </si>
  <si>
    <t>1/2 tsp</t>
  </si>
  <si>
    <t>1.4 g</t>
  </si>
  <si>
    <t>1 tsp</t>
  </si>
  <si>
    <t>3 g</t>
  </si>
  <si>
    <t>1 Tbsp</t>
  </si>
  <si>
    <t>10 g</t>
  </si>
  <si>
    <t xml:space="preserve">All measurements are  level and unpacked. </t>
  </si>
  <si>
    <t>For accuracy, use a gram scale.</t>
  </si>
  <si>
    <t xml:space="preserve">Based on standard US dry, household measurements. </t>
  </si>
  <si>
    <t xml:space="preserve">Household measurements are approximations only. </t>
  </si>
  <si>
    <t xml:space="preserve">Phlexy-Vits® are a concentrated, powdered vitamin, mineral and trace element preparation for the dietary management </t>
  </si>
  <si>
    <t xml:space="preserve">of conditions with restrictive therapeutic diets and are designed to help meet the micronutrient needs of older children </t>
  </si>
  <si>
    <t>and adults. Must be used under medical supervision.</t>
  </si>
  <si>
    <t>micronutrient needs of older children and adults. Must be used under medical supervision.</t>
  </si>
  <si>
    <t>© 2023 Nutricia North America. All Rights Reserved.</t>
  </si>
  <si>
    <r>
      <t>A concentrated, powdered vitamin, mineral and trace element preparation for the dietary management of conditions with restrictive therapeutic diets; designed</t>
    </r>
    <r>
      <rPr>
        <b/>
        <i/>
        <sz val="8"/>
        <rFont val="Calibri"/>
        <family val="2"/>
      </rPr>
      <t xml:space="preserve"> </t>
    </r>
    <r>
      <rPr>
        <i/>
        <sz val="8"/>
        <rFont val="Calibri"/>
        <family val="2"/>
      </rPr>
      <t xml:space="preserve">to help meet the </t>
    </r>
  </si>
  <si>
    <t>Further questions or need assistance? Please reach out to our Nutrition Services department:</t>
  </si>
  <si>
    <r>
      <t xml:space="preserve">Email </t>
    </r>
    <r>
      <rPr>
        <b/>
        <sz val="10"/>
        <rFont val="Calibri"/>
        <family val="2"/>
      </rPr>
      <t>NutritionServices@nutricia.com</t>
    </r>
    <r>
      <rPr>
        <sz val="10"/>
        <rFont val="Calibri"/>
        <family val="2"/>
      </rPr>
      <t xml:space="preserve"> or call </t>
    </r>
    <r>
      <rPr>
        <b/>
        <sz val="10"/>
        <rFont val="Calibri"/>
        <family val="2"/>
      </rPr>
      <t>1-800-365-7354</t>
    </r>
    <r>
      <rPr>
        <sz val="10"/>
        <rFont val="Calibri"/>
        <family val="2"/>
      </rPr>
      <t xml:space="preserve"> (Mon-Fri from 8:30 am - 5:00 pm 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</si>
</sst>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Product, g &quot;\ 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7030A0"/>
      <name val="Calibri"/>
      <family val="2"/>
    </font>
    <font>
      <sz val="18"/>
      <color rgb="FF7030A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vertAlign val="subscript"/>
      <sz val="11"/>
      <name val="Calibri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rgb="FF7030A0"/>
      <name val="Calibri"/>
      <family val="2"/>
    </font>
    <font>
      <sz val="14"/>
      <color rgb="FF7030A0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i/>
      <sz val="11"/>
      <name val="Calibri"/>
      <family val="2"/>
      <scheme val="minor"/>
    </font>
    <font>
      <sz val="8"/>
      <name val="Calibri"/>
      <family val="2"/>
    </font>
    <font>
      <b/>
      <i/>
      <sz val="8"/>
      <name val="Calibri"/>
      <family val="2"/>
    </font>
    <font>
      <sz val="7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9"/>
      <name val="Calibri"/>
      <family val="2"/>
    </font>
    <font>
      <sz val="9"/>
      <color rgb="FF7030A0"/>
      <name val="Calibri"/>
      <family val="2"/>
    </font>
    <font>
      <i/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E8D8F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F69"/>
        <bgColor indexed="22"/>
      </patternFill>
    </fill>
    <fill>
      <patternFill patternType="solid">
        <fgColor rgb="FFFFDF69"/>
        <bgColor indexed="64"/>
      </patternFill>
    </fill>
    <fill>
      <patternFill patternType="solid">
        <fgColor rgb="FFEEBB00"/>
        <bgColor indexed="22"/>
      </patternFill>
    </fill>
    <fill>
      <patternFill patternType="solid">
        <fgColor rgb="FFEEBB00"/>
        <bgColor indexed="64"/>
      </patternFill>
    </fill>
    <fill>
      <patternFill patternType="solid">
        <fgColor rgb="FFD2EDC9"/>
        <bgColor indexed="22"/>
      </patternFill>
    </fill>
    <fill>
      <patternFill patternType="solid">
        <fgColor rgb="FFD2EDC9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C0C0C0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EABE3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56">
    <xf numFmtId="0" fontId="0" fillId="0" borderId="0" xfId="0"/>
    <xf numFmtId="9" fontId="4" fillId="3" borderId="15" xfId="2" applyFont="1" applyFill="1" applyBorder="1" applyAlignment="1" applyProtection="1">
      <alignment vertical="center" wrapText="1"/>
    </xf>
    <xf numFmtId="9" fontId="4" fillId="3" borderId="17" xfId="2" applyFont="1" applyFill="1" applyBorder="1" applyAlignment="1" applyProtection="1">
      <alignment vertical="center" wrapText="1"/>
    </xf>
    <xf numFmtId="9" fontId="4" fillId="3" borderId="12" xfId="2" applyFont="1" applyFill="1" applyBorder="1" applyAlignment="1" applyProtection="1">
      <alignment vertical="center" wrapText="1"/>
    </xf>
    <xf numFmtId="9" fontId="4" fillId="21" borderId="10" xfId="2" applyFont="1" applyFill="1" applyBorder="1" applyAlignment="1" applyProtection="1">
      <alignment vertical="center" wrapText="1"/>
    </xf>
    <xf numFmtId="9" fontId="4" fillId="3" borderId="10" xfId="2" applyFont="1" applyFill="1" applyBorder="1" applyAlignment="1" applyProtection="1">
      <alignment vertical="center" wrapText="1"/>
    </xf>
    <xf numFmtId="9" fontId="4" fillId="3" borderId="23" xfId="2" applyFont="1" applyFill="1" applyBorder="1" applyAlignment="1" applyProtection="1">
      <alignment vertical="center" wrapText="1"/>
    </xf>
    <xf numFmtId="9" fontId="4" fillId="3" borderId="21" xfId="2" applyFont="1" applyFill="1" applyBorder="1" applyAlignment="1" applyProtection="1">
      <alignment vertical="center" wrapText="1"/>
    </xf>
    <xf numFmtId="9" fontId="4" fillId="3" borderId="15" xfId="2" applyFont="1" applyFill="1" applyBorder="1" applyProtection="1"/>
    <xf numFmtId="9" fontId="4" fillId="3" borderId="17" xfId="2" applyFont="1" applyFill="1" applyBorder="1" applyProtection="1"/>
    <xf numFmtId="9" fontId="4" fillId="3" borderId="12" xfId="2" applyFont="1" applyFill="1" applyBorder="1" applyProtection="1"/>
    <xf numFmtId="9" fontId="4" fillId="21" borderId="10" xfId="2" applyFont="1" applyFill="1" applyBorder="1" applyProtection="1"/>
    <xf numFmtId="9" fontId="4" fillId="21" borderId="23" xfId="2" applyFont="1" applyFill="1" applyBorder="1" applyProtection="1"/>
    <xf numFmtId="9" fontId="4" fillId="21" borderId="21" xfId="2" applyFont="1" applyFill="1" applyBorder="1" applyProtection="1"/>
    <xf numFmtId="9" fontId="4" fillId="21" borderId="23" xfId="2" applyFont="1" applyFill="1" applyBorder="1" applyAlignment="1" applyProtection="1">
      <alignment vertical="center" wrapText="1"/>
    </xf>
    <xf numFmtId="9" fontId="4" fillId="21" borderId="21" xfId="2" applyFont="1" applyFill="1" applyBorder="1" applyAlignment="1" applyProtection="1">
      <alignment vertical="center" wrapText="1"/>
    </xf>
    <xf numFmtId="9" fontId="4" fillId="3" borderId="50" xfId="2" applyFont="1" applyFill="1" applyBorder="1" applyAlignment="1" applyProtection="1">
      <alignment vertical="center" wrapText="1"/>
    </xf>
    <xf numFmtId="9" fontId="4" fillId="0" borderId="10" xfId="2" applyFont="1" applyFill="1" applyBorder="1" applyAlignment="1" applyProtection="1">
      <alignment vertical="center" wrapText="1"/>
    </xf>
    <xf numFmtId="9" fontId="4" fillId="0" borderId="23" xfId="2" applyFont="1" applyFill="1" applyBorder="1" applyAlignment="1" applyProtection="1">
      <alignment vertical="center" wrapText="1"/>
    </xf>
    <xf numFmtId="9" fontId="4" fillId="0" borderId="21" xfId="2" applyFont="1" applyFill="1" applyBorder="1" applyAlignment="1" applyProtection="1">
      <alignment vertical="center" wrapText="1"/>
    </xf>
    <xf numFmtId="9" fontId="4" fillId="21" borderId="55" xfId="2" applyFont="1" applyFill="1" applyBorder="1" applyAlignment="1" applyProtection="1">
      <alignment vertical="center" wrapText="1"/>
    </xf>
    <xf numFmtId="9" fontId="4" fillId="21" borderId="58" xfId="2" applyFont="1" applyFill="1" applyBorder="1" applyAlignment="1" applyProtection="1">
      <alignment vertical="center" wrapText="1"/>
    </xf>
    <xf numFmtId="9" fontId="4" fillId="21" borderId="54" xfId="2" applyFont="1" applyFill="1" applyBorder="1" applyAlignment="1" applyProtection="1">
      <alignment vertical="center" wrapText="1"/>
    </xf>
    <xf numFmtId="9" fontId="4" fillId="0" borderId="0" xfId="2" applyFont="1" applyFill="1" applyAlignment="1" applyProtection="1">
      <alignment wrapText="1"/>
    </xf>
    <xf numFmtId="1" fontId="19" fillId="4" borderId="2" xfId="1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wrapText="1"/>
    </xf>
    <xf numFmtId="0" fontId="2" fillId="0" borderId="0" xfId="1" applyFont="1" applyFill="1" applyAlignment="1" applyProtection="1">
      <alignment horizontal="left" vertical="center" wrapText="1"/>
    </xf>
    <xf numFmtId="0" fontId="3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6" fillId="0" borderId="2" xfId="1" applyFont="1" applyFill="1" applyBorder="1" applyAlignment="1" applyProtection="1">
      <alignment vertical="center" wrapText="1"/>
    </xf>
    <xf numFmtId="164" fontId="6" fillId="5" borderId="3" xfId="1" applyNumberFormat="1" applyFont="1" applyFill="1" applyBorder="1" applyAlignment="1" applyProtection="1">
      <alignment horizontal="left" vertical="center" wrapText="1"/>
    </xf>
    <xf numFmtId="165" fontId="6" fillId="5" borderId="4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wrapText="1"/>
    </xf>
    <xf numFmtId="0" fontId="6" fillId="5" borderId="9" xfId="1" applyFont="1" applyFill="1" applyBorder="1" applyAlignment="1" applyProtection="1">
      <alignment horizontal="left" vertical="center" wrapText="1"/>
    </xf>
    <xf numFmtId="9" fontId="7" fillId="5" borderId="13" xfId="1" applyNumberFormat="1" applyFont="1" applyFill="1" applyBorder="1" applyAlignment="1" applyProtection="1">
      <alignment vertical="center" wrapText="1"/>
    </xf>
    <xf numFmtId="0" fontId="9" fillId="19" borderId="14" xfId="1" applyFont="1" applyFill="1" applyBorder="1" applyAlignment="1" applyProtection="1">
      <alignment vertical="center" wrapText="1"/>
    </xf>
    <xf numFmtId="9" fontId="4" fillId="3" borderId="15" xfId="1" applyNumberFormat="1" applyFont="1" applyFill="1" applyBorder="1" applyAlignment="1" applyProtection="1">
      <alignment vertical="center" wrapText="1"/>
    </xf>
    <xf numFmtId="0" fontId="9" fillId="19" borderId="11" xfId="1" applyFont="1" applyFill="1" applyBorder="1" applyAlignment="1" applyProtection="1">
      <alignment vertical="center" wrapText="1"/>
    </xf>
    <xf numFmtId="9" fontId="4" fillId="3" borderId="12" xfId="1" applyNumberFormat="1" applyFont="1" applyFill="1" applyBorder="1" applyAlignment="1" applyProtection="1">
      <alignment vertical="center" wrapText="1"/>
    </xf>
    <xf numFmtId="0" fontId="9" fillId="19" borderId="16" xfId="1" applyFont="1" applyFill="1" applyBorder="1" applyAlignment="1" applyProtection="1">
      <alignment vertical="center" wrapText="1"/>
    </xf>
    <xf numFmtId="0" fontId="6" fillId="0" borderId="18" xfId="1" applyFont="1" applyBorder="1" applyAlignment="1" applyProtection="1">
      <alignment horizontal="left" vertical="center" wrapText="1"/>
    </xf>
    <xf numFmtId="9" fontId="4" fillId="21" borderId="10" xfId="1" applyNumberFormat="1" applyFont="1" applyFill="1" applyBorder="1" applyAlignment="1" applyProtection="1">
      <alignment vertical="center" wrapText="1"/>
    </xf>
    <xf numFmtId="9" fontId="4" fillId="21" borderId="21" xfId="1" applyNumberFormat="1" applyFont="1" applyFill="1" applyBorder="1" applyAlignment="1" applyProtection="1">
      <alignment vertical="center" wrapText="1"/>
    </xf>
    <xf numFmtId="0" fontId="9" fillId="20" borderId="22" xfId="1" applyFont="1" applyFill="1" applyBorder="1" applyAlignment="1" applyProtection="1">
      <alignment vertical="center" wrapText="1"/>
    </xf>
    <xf numFmtId="0" fontId="9" fillId="20" borderId="9" xfId="1" applyFont="1" applyFill="1" applyBorder="1" applyAlignment="1" applyProtection="1">
      <alignment vertical="center" wrapText="1"/>
    </xf>
    <xf numFmtId="0" fontId="9" fillId="20" borderId="20" xfId="1" applyFont="1" applyFill="1" applyBorder="1" applyAlignment="1" applyProtection="1">
      <alignment vertical="center" wrapText="1"/>
    </xf>
    <xf numFmtId="0" fontId="6" fillId="5" borderId="24" xfId="1" applyFont="1" applyFill="1" applyBorder="1" applyAlignment="1" applyProtection="1">
      <alignment horizontal="left" vertical="center" wrapText="1"/>
    </xf>
    <xf numFmtId="0" fontId="9" fillId="19" borderId="20" xfId="1" applyFont="1" applyFill="1" applyBorder="1" applyAlignment="1" applyProtection="1">
      <alignment vertical="center" wrapText="1"/>
    </xf>
    <xf numFmtId="9" fontId="4" fillId="3" borderId="10" xfId="1" applyNumberFormat="1" applyFont="1" applyFill="1" applyBorder="1" applyAlignment="1" applyProtection="1">
      <alignment vertical="center" wrapText="1"/>
    </xf>
    <xf numFmtId="0" fontId="9" fillId="19" borderId="9" xfId="1" applyFont="1" applyFill="1" applyBorder="1" applyAlignment="1" applyProtection="1">
      <alignment vertical="center" wrapText="1"/>
    </xf>
    <xf numFmtId="9" fontId="4" fillId="3" borderId="21" xfId="1" applyNumberFormat="1" applyFont="1" applyFill="1" applyBorder="1" applyAlignment="1" applyProtection="1">
      <alignment vertical="center" wrapText="1"/>
    </xf>
    <xf numFmtId="0" fontId="9" fillId="19" borderId="22" xfId="1" applyFont="1" applyFill="1" applyBorder="1" applyAlignment="1" applyProtection="1">
      <alignment vertical="center" wrapText="1"/>
    </xf>
    <xf numFmtId="0" fontId="4" fillId="23" borderId="0" xfId="1" applyFont="1" applyFill="1" applyAlignment="1" applyProtection="1">
      <alignment wrapText="1"/>
    </xf>
    <xf numFmtId="0" fontId="6" fillId="25" borderId="33" xfId="1" applyFont="1" applyFill="1" applyBorder="1" applyAlignment="1" applyProtection="1">
      <alignment horizontal="left" vertical="center" wrapText="1"/>
    </xf>
    <xf numFmtId="1" fontId="4" fillId="5" borderId="34" xfId="1" applyNumberFormat="1" applyFont="1" applyFill="1" applyBorder="1" applyAlignment="1" applyProtection="1">
      <alignment vertical="center" wrapText="1"/>
    </xf>
    <xf numFmtId="0" fontId="8" fillId="19" borderId="35" xfId="3" applyFont="1" applyFill="1" applyBorder="1" applyProtection="1"/>
    <xf numFmtId="9" fontId="7" fillId="5" borderId="36" xfId="1" applyNumberFormat="1" applyFont="1" applyFill="1" applyBorder="1" applyProtection="1"/>
    <xf numFmtId="0" fontId="8" fillId="19" borderId="33" xfId="4" applyFont="1" applyFill="1" applyBorder="1" applyProtection="1"/>
    <xf numFmtId="9" fontId="7" fillId="5" borderId="13" xfId="1" applyNumberFormat="1" applyFont="1" applyFill="1" applyBorder="1" applyProtection="1"/>
    <xf numFmtId="1" fontId="9" fillId="19" borderId="14" xfId="1" applyNumberFormat="1" applyFont="1" applyFill="1" applyBorder="1" applyProtection="1"/>
    <xf numFmtId="9" fontId="4" fillId="3" borderId="15" xfId="1" applyNumberFormat="1" applyFont="1" applyFill="1" applyBorder="1" applyProtection="1"/>
    <xf numFmtId="1" fontId="9" fillId="19" borderId="11" xfId="1" applyNumberFormat="1" applyFont="1" applyFill="1" applyBorder="1" applyProtection="1"/>
    <xf numFmtId="9" fontId="4" fillId="3" borderId="12" xfId="1" applyNumberFormat="1" applyFont="1" applyFill="1" applyBorder="1" applyProtection="1"/>
    <xf numFmtId="0" fontId="9" fillId="19" borderId="16" xfId="1" applyFont="1" applyFill="1" applyBorder="1" applyProtection="1"/>
    <xf numFmtId="0" fontId="9" fillId="19" borderId="11" xfId="1" applyFont="1" applyFill="1" applyBorder="1" applyProtection="1"/>
    <xf numFmtId="0" fontId="9" fillId="19" borderId="14" xfId="1" applyFont="1" applyFill="1" applyBorder="1" applyProtection="1"/>
    <xf numFmtId="0" fontId="6" fillId="18" borderId="37" xfId="1" applyFont="1" applyFill="1" applyBorder="1" applyAlignment="1" applyProtection="1">
      <alignment horizontal="left" vertical="center" wrapText="1"/>
    </xf>
    <xf numFmtId="165" fontId="4" fillId="18" borderId="38" xfId="1" applyNumberFormat="1" applyFont="1" applyFill="1" applyBorder="1" applyAlignment="1" applyProtection="1">
      <alignment vertical="center" wrapText="1"/>
    </xf>
    <xf numFmtId="0" fontId="8" fillId="20" borderId="39" xfId="3" applyFont="1" applyFill="1" applyBorder="1" applyProtection="1"/>
    <xf numFmtId="9" fontId="7" fillId="18" borderId="40" xfId="1" applyNumberFormat="1" applyFont="1" applyFill="1" applyBorder="1" applyProtection="1"/>
    <xf numFmtId="0" fontId="8" fillId="20" borderId="37" xfId="4" applyFont="1" applyFill="1" applyBorder="1" applyProtection="1"/>
    <xf numFmtId="9" fontId="7" fillId="18" borderId="19" xfId="1" applyNumberFormat="1" applyFont="1" applyFill="1" applyBorder="1" applyProtection="1"/>
    <xf numFmtId="1" fontId="9" fillId="20" borderId="20" xfId="1" applyNumberFormat="1" applyFont="1" applyFill="1" applyBorder="1" applyProtection="1"/>
    <xf numFmtId="9" fontId="4" fillId="21" borderId="10" xfId="1" applyNumberFormat="1" applyFont="1" applyFill="1" applyBorder="1" applyProtection="1"/>
    <xf numFmtId="1" fontId="9" fillId="20" borderId="9" xfId="1" applyNumberFormat="1" applyFont="1" applyFill="1" applyBorder="1" applyProtection="1"/>
    <xf numFmtId="9" fontId="4" fillId="21" borderId="21" xfId="1" applyNumberFormat="1" applyFont="1" applyFill="1" applyBorder="1" applyProtection="1"/>
    <xf numFmtId="0" fontId="9" fillId="20" borderId="22" xfId="1" applyFont="1" applyFill="1" applyBorder="1" applyProtection="1"/>
    <xf numFmtId="0" fontId="9" fillId="20" borderId="9" xfId="1" applyFont="1" applyFill="1" applyBorder="1" applyProtection="1"/>
    <xf numFmtId="0" fontId="9" fillId="20" borderId="20" xfId="1" applyFont="1" applyFill="1" applyBorder="1" applyProtection="1"/>
    <xf numFmtId="0" fontId="6" fillId="5" borderId="37" xfId="1" applyFont="1" applyFill="1" applyBorder="1" applyAlignment="1" applyProtection="1">
      <alignment horizontal="left" vertical="center" wrapText="1"/>
    </xf>
    <xf numFmtId="165" fontId="4" fillId="5" borderId="38" xfId="1" applyNumberFormat="1" applyFont="1" applyFill="1" applyBorder="1" applyAlignment="1" applyProtection="1">
      <alignment vertical="center" wrapText="1"/>
    </xf>
    <xf numFmtId="0" fontId="8" fillId="19" borderId="41" xfId="3" applyFont="1" applyFill="1" applyBorder="1" applyAlignment="1" applyProtection="1">
      <alignment vertical="center" wrapText="1"/>
    </xf>
    <xf numFmtId="9" fontId="7" fillId="5" borderId="36" xfId="1" applyNumberFormat="1" applyFont="1" applyFill="1" applyBorder="1" applyAlignment="1" applyProtection="1">
      <alignment vertical="center" wrapText="1"/>
    </xf>
    <xf numFmtId="0" fontId="8" fillId="19" borderId="33" xfId="4" applyFont="1" applyFill="1" applyBorder="1" applyAlignment="1" applyProtection="1">
      <alignment vertical="center" wrapText="1"/>
    </xf>
    <xf numFmtId="1" fontId="9" fillId="19" borderId="14" xfId="1" applyNumberFormat="1" applyFont="1" applyFill="1" applyBorder="1" applyAlignment="1" applyProtection="1">
      <alignment vertical="center" wrapText="1"/>
    </xf>
    <xf numFmtId="1" fontId="9" fillId="19" borderId="11" xfId="1" applyNumberFormat="1" applyFont="1" applyFill="1" applyBorder="1" applyAlignment="1" applyProtection="1">
      <alignment vertical="center" wrapText="1"/>
    </xf>
    <xf numFmtId="0" fontId="10" fillId="22" borderId="42" xfId="3" applyFont="1" applyFill="1" applyBorder="1" applyAlignment="1" applyProtection="1">
      <alignment vertical="center" wrapText="1"/>
    </xf>
    <xf numFmtId="9" fontId="7" fillId="18" borderId="40" xfId="1" applyNumberFormat="1" applyFont="1" applyFill="1" applyBorder="1" applyAlignment="1" applyProtection="1">
      <alignment vertical="center" wrapText="1"/>
    </xf>
    <xf numFmtId="0" fontId="10" fillId="20" borderId="37" xfId="4" applyFont="1" applyFill="1" applyBorder="1" applyAlignment="1" applyProtection="1">
      <alignment vertical="center" wrapText="1"/>
    </xf>
    <xf numFmtId="9" fontId="7" fillId="18" borderId="19" xfId="1" applyNumberFormat="1" applyFont="1" applyFill="1" applyBorder="1" applyAlignment="1" applyProtection="1">
      <alignment vertical="center" wrapText="1"/>
    </xf>
    <xf numFmtId="1" fontId="11" fillId="20" borderId="20" xfId="1" applyNumberFormat="1" applyFont="1" applyFill="1" applyBorder="1" applyAlignment="1" applyProtection="1">
      <alignment vertical="center" wrapText="1"/>
    </xf>
    <xf numFmtId="1" fontId="11" fillId="20" borderId="9" xfId="1" applyNumberFormat="1" applyFont="1" applyFill="1" applyBorder="1" applyAlignment="1" applyProtection="1">
      <alignment vertical="center" wrapText="1"/>
    </xf>
    <xf numFmtId="0" fontId="11" fillId="20" borderId="22" xfId="1" applyFont="1" applyFill="1" applyBorder="1" applyAlignment="1" applyProtection="1">
      <alignment vertical="center" wrapText="1"/>
    </xf>
    <xf numFmtId="0" fontId="11" fillId="20" borderId="9" xfId="1" applyFont="1" applyFill="1" applyBorder="1" applyAlignment="1" applyProtection="1">
      <alignment vertical="center" wrapText="1"/>
    </xf>
    <xf numFmtId="0" fontId="11" fillId="20" borderId="20" xfId="1" applyFont="1" applyFill="1" applyBorder="1" applyAlignment="1" applyProtection="1">
      <alignment vertical="center" wrapText="1"/>
    </xf>
    <xf numFmtId="2" fontId="4" fillId="5" borderId="38" xfId="1" applyNumberFormat="1" applyFont="1" applyFill="1" applyBorder="1" applyAlignment="1" applyProtection="1">
      <alignment vertical="center" wrapText="1"/>
    </xf>
    <xf numFmtId="0" fontId="8" fillId="19" borderId="42" xfId="3" applyFont="1" applyFill="1" applyBorder="1" applyAlignment="1" applyProtection="1">
      <alignment vertical="center" wrapText="1"/>
    </xf>
    <xf numFmtId="9" fontId="7" fillId="5" borderId="40" xfId="1" applyNumberFormat="1" applyFont="1" applyFill="1" applyBorder="1" applyAlignment="1" applyProtection="1">
      <alignment vertical="center" wrapText="1"/>
    </xf>
    <xf numFmtId="0" fontId="8" fillId="19" borderId="37" xfId="4" applyFont="1" applyFill="1" applyBorder="1" applyAlignment="1" applyProtection="1">
      <alignment vertical="center" wrapText="1"/>
    </xf>
    <xf numFmtId="9" fontId="7" fillId="5" borderId="19" xfId="1" applyNumberFormat="1" applyFont="1" applyFill="1" applyBorder="1" applyAlignment="1" applyProtection="1">
      <alignment vertical="center" wrapText="1"/>
    </xf>
    <xf numFmtId="165" fontId="9" fillId="19" borderId="20" xfId="1" applyNumberFormat="1" applyFont="1" applyFill="1" applyBorder="1" applyAlignment="1" applyProtection="1">
      <alignment vertical="center" wrapText="1"/>
    </xf>
    <xf numFmtId="165" fontId="9" fillId="19" borderId="9" xfId="1" applyNumberFormat="1" applyFont="1" applyFill="1" applyBorder="1" applyAlignment="1" applyProtection="1">
      <alignment vertical="center" wrapText="1"/>
    </xf>
    <xf numFmtId="2" fontId="4" fillId="18" borderId="38" xfId="1" applyNumberFormat="1" applyFont="1" applyFill="1" applyBorder="1" applyAlignment="1" applyProtection="1">
      <alignment vertical="center" wrapText="1"/>
    </xf>
    <xf numFmtId="0" fontId="8" fillId="22" borderId="42" xfId="3" applyFont="1" applyFill="1" applyBorder="1" applyAlignment="1" applyProtection="1">
      <alignment vertical="center" wrapText="1"/>
    </xf>
    <xf numFmtId="0" fontId="8" fillId="20" borderId="37" xfId="4" applyFont="1" applyFill="1" applyBorder="1" applyAlignment="1" applyProtection="1">
      <alignment vertical="center" wrapText="1"/>
    </xf>
    <xf numFmtId="165" fontId="9" fillId="20" borderId="20" xfId="1" applyNumberFormat="1" applyFont="1" applyFill="1" applyBorder="1" applyAlignment="1" applyProtection="1">
      <alignment vertical="center" wrapText="1"/>
    </xf>
    <xf numFmtId="165" fontId="9" fillId="20" borderId="9" xfId="1" applyNumberFormat="1" applyFont="1" applyFill="1" applyBorder="1" applyAlignment="1" applyProtection="1">
      <alignment vertical="center" wrapText="1"/>
    </xf>
    <xf numFmtId="1" fontId="9" fillId="19" borderId="20" xfId="1" applyNumberFormat="1" applyFont="1" applyFill="1" applyBorder="1" applyAlignment="1" applyProtection="1">
      <alignment vertical="center" wrapText="1"/>
    </xf>
    <xf numFmtId="1" fontId="9" fillId="19" borderId="9" xfId="1" applyNumberFormat="1" applyFont="1" applyFill="1" applyBorder="1" applyAlignment="1" applyProtection="1">
      <alignment vertical="center" wrapText="1"/>
    </xf>
    <xf numFmtId="1" fontId="4" fillId="18" borderId="38" xfId="1" applyNumberFormat="1" applyFont="1" applyFill="1" applyBorder="1" applyAlignment="1" applyProtection="1">
      <alignment vertical="center" wrapText="1"/>
    </xf>
    <xf numFmtId="1" fontId="9" fillId="20" borderId="20" xfId="1" applyNumberFormat="1" applyFont="1" applyFill="1" applyBorder="1" applyAlignment="1" applyProtection="1">
      <alignment vertical="center" wrapText="1"/>
    </xf>
    <xf numFmtId="1" fontId="9" fillId="20" borderId="9" xfId="1" applyNumberFormat="1" applyFont="1" applyFill="1" applyBorder="1" applyAlignment="1" applyProtection="1">
      <alignment vertical="center" wrapText="1"/>
    </xf>
    <xf numFmtId="0" fontId="10" fillId="19" borderId="42" xfId="3" applyFont="1" applyFill="1" applyBorder="1" applyAlignment="1" applyProtection="1">
      <alignment vertical="center" wrapText="1"/>
    </xf>
    <xf numFmtId="0" fontId="10" fillId="19" borderId="37" xfId="4" applyFont="1" applyFill="1" applyBorder="1" applyAlignment="1" applyProtection="1">
      <alignment vertical="center" wrapText="1"/>
    </xf>
    <xf numFmtId="1" fontId="11" fillId="19" borderId="20" xfId="1" applyNumberFormat="1" applyFont="1" applyFill="1" applyBorder="1" applyAlignment="1" applyProtection="1">
      <alignment vertical="center" wrapText="1"/>
    </xf>
    <xf numFmtId="1" fontId="11" fillId="19" borderId="9" xfId="1" applyNumberFormat="1" applyFont="1" applyFill="1" applyBorder="1" applyAlignment="1" applyProtection="1">
      <alignment vertical="center" wrapText="1"/>
    </xf>
    <xf numFmtId="0" fontId="11" fillId="19" borderId="22" xfId="1" applyFont="1" applyFill="1" applyBorder="1" applyAlignment="1" applyProtection="1">
      <alignment vertical="center" wrapText="1"/>
    </xf>
    <xf numFmtId="0" fontId="11" fillId="19" borderId="9" xfId="1" applyFont="1" applyFill="1" applyBorder="1" applyAlignment="1" applyProtection="1">
      <alignment vertical="center" wrapText="1"/>
    </xf>
    <xf numFmtId="0" fontId="11" fillId="19" borderId="20" xfId="1" applyFont="1" applyFill="1" applyBorder="1" applyAlignment="1" applyProtection="1">
      <alignment vertical="center" wrapText="1"/>
    </xf>
    <xf numFmtId="0" fontId="10" fillId="22" borderId="43" xfId="3" applyFont="1" applyFill="1" applyBorder="1" applyAlignment="1" applyProtection="1">
      <alignment vertical="center" wrapText="1"/>
    </xf>
    <xf numFmtId="9" fontId="7" fillId="18" borderId="44" xfId="1" applyNumberFormat="1" applyFont="1" applyFill="1" applyBorder="1" applyAlignment="1" applyProtection="1">
      <alignment vertical="center" wrapText="1"/>
    </xf>
    <xf numFmtId="0" fontId="10" fillId="20" borderId="5" xfId="4" applyFont="1" applyFill="1" applyBorder="1" applyAlignment="1" applyProtection="1">
      <alignment vertical="center" wrapText="1"/>
    </xf>
    <xf numFmtId="9" fontId="7" fillId="18" borderId="45" xfId="1" applyNumberFormat="1" applyFont="1" applyFill="1" applyBorder="1" applyAlignment="1" applyProtection="1">
      <alignment vertical="center" wrapText="1"/>
    </xf>
    <xf numFmtId="0" fontId="6" fillId="5" borderId="33" xfId="1" applyFont="1" applyFill="1" applyBorder="1" applyAlignment="1" applyProtection="1">
      <alignment horizontal="left" vertical="center" wrapText="1"/>
    </xf>
    <xf numFmtId="0" fontId="8" fillId="19" borderId="48" xfId="1" applyFont="1" applyFill="1" applyBorder="1" applyProtection="1"/>
    <xf numFmtId="0" fontId="8" fillId="19" borderId="33" xfId="1" applyFont="1" applyFill="1" applyBorder="1" applyProtection="1"/>
    <xf numFmtId="0" fontId="6" fillId="26" borderId="37" xfId="1" applyFont="1" applyFill="1" applyBorder="1" applyAlignment="1" applyProtection="1">
      <alignment horizontal="left" vertical="center" wrapText="1"/>
    </xf>
    <xf numFmtId="0" fontId="8" fillId="22" borderId="49" xfId="1" applyFont="1" applyFill="1" applyBorder="1" applyProtection="1"/>
    <xf numFmtId="0" fontId="8" fillId="22" borderId="37" xfId="1" applyFont="1" applyFill="1" applyBorder="1" applyProtection="1"/>
    <xf numFmtId="9" fontId="4" fillId="21" borderId="15" xfId="1" applyNumberFormat="1" applyFont="1" applyFill="1" applyBorder="1" applyProtection="1"/>
    <xf numFmtId="9" fontId="4" fillId="21" borderId="12" xfId="1" applyNumberFormat="1" applyFont="1" applyFill="1" applyBorder="1" applyProtection="1"/>
    <xf numFmtId="1" fontId="4" fillId="5" borderId="38" xfId="1" applyNumberFormat="1" applyFont="1" applyFill="1" applyBorder="1" applyAlignment="1" applyProtection="1">
      <alignment vertical="center" wrapText="1"/>
    </xf>
    <xf numFmtId="0" fontId="8" fillId="19" borderId="33" xfId="1" applyFont="1" applyFill="1" applyBorder="1" applyAlignment="1" applyProtection="1">
      <alignment vertical="center" wrapText="1"/>
    </xf>
    <xf numFmtId="0" fontId="8" fillId="22" borderId="37" xfId="1" applyFont="1" applyFill="1" applyBorder="1" applyAlignment="1" applyProtection="1">
      <alignment vertical="center" wrapText="1"/>
    </xf>
    <xf numFmtId="9" fontId="4" fillId="21" borderId="15" xfId="1" applyNumberFormat="1" applyFont="1" applyFill="1" applyBorder="1" applyAlignment="1" applyProtection="1">
      <alignment vertical="center" wrapText="1"/>
    </xf>
    <xf numFmtId="9" fontId="4" fillId="21" borderId="12" xfId="1" applyNumberFormat="1" applyFont="1" applyFill="1" applyBorder="1" applyAlignment="1" applyProtection="1">
      <alignment vertical="center" wrapText="1"/>
    </xf>
    <xf numFmtId="0" fontId="8" fillId="19" borderId="37" xfId="1" applyFont="1" applyFill="1" applyBorder="1" applyAlignment="1" applyProtection="1">
      <alignment vertical="center" wrapText="1"/>
    </xf>
    <xf numFmtId="0" fontId="10" fillId="22" borderId="37" xfId="1" applyFont="1" applyFill="1" applyBorder="1" applyAlignment="1" applyProtection="1">
      <alignment vertical="center" wrapText="1"/>
    </xf>
    <xf numFmtId="165" fontId="11" fillId="20" borderId="20" xfId="1" applyNumberFormat="1" applyFont="1" applyFill="1" applyBorder="1" applyAlignment="1" applyProtection="1">
      <alignment vertical="center" wrapText="1"/>
    </xf>
    <xf numFmtId="165" fontId="11" fillId="20" borderId="9" xfId="1" applyNumberFormat="1" applyFont="1" applyFill="1" applyBorder="1" applyAlignment="1" applyProtection="1">
      <alignment vertical="center" wrapText="1"/>
    </xf>
    <xf numFmtId="0" fontId="11" fillId="20" borderId="47" xfId="1" applyFont="1" applyFill="1" applyBorder="1" applyAlignment="1" applyProtection="1">
      <alignment vertical="center" wrapText="1"/>
    </xf>
    <xf numFmtId="9" fontId="4" fillId="3" borderId="23" xfId="1" applyNumberFormat="1" applyFont="1" applyFill="1" applyBorder="1" applyAlignment="1" applyProtection="1">
      <alignment vertical="center" wrapText="1"/>
    </xf>
    <xf numFmtId="0" fontId="9" fillId="20" borderId="16" xfId="1" applyFont="1" applyFill="1" applyBorder="1" applyAlignment="1" applyProtection="1">
      <alignment vertical="center" wrapText="1"/>
    </xf>
    <xf numFmtId="0" fontId="8" fillId="19" borderId="5" xfId="1" applyFont="1" applyFill="1" applyBorder="1" applyAlignment="1" applyProtection="1">
      <alignment vertical="center" wrapText="1"/>
    </xf>
    <xf numFmtId="9" fontId="7" fillId="5" borderId="44" xfId="1" applyNumberFormat="1" applyFont="1" applyFill="1" applyBorder="1" applyAlignment="1" applyProtection="1">
      <alignment vertical="center" wrapText="1"/>
    </xf>
    <xf numFmtId="9" fontId="7" fillId="5" borderId="45" xfId="1" applyNumberFormat="1" applyFont="1" applyFill="1" applyBorder="1" applyAlignment="1" applyProtection="1">
      <alignment vertical="center" wrapText="1"/>
    </xf>
    <xf numFmtId="0" fontId="6" fillId="0" borderId="37" xfId="1" applyFont="1" applyBorder="1" applyAlignment="1" applyProtection="1">
      <alignment horizontal="left" vertical="center" wrapText="1"/>
    </xf>
    <xf numFmtId="165" fontId="4" fillId="0" borderId="38" xfId="1" applyNumberFormat="1" applyFont="1" applyBorder="1" applyAlignment="1" applyProtection="1">
      <alignment vertical="center" wrapText="1"/>
    </xf>
    <xf numFmtId="0" fontId="10" fillId="0" borderId="9" xfId="1" applyFont="1" applyBorder="1" applyAlignment="1" applyProtection="1">
      <alignment horizontal="right" vertical="center" wrapText="1"/>
    </xf>
    <xf numFmtId="9" fontId="7" fillId="0" borderId="21" xfId="1" applyNumberFormat="1" applyFont="1" applyBorder="1" applyAlignment="1" applyProtection="1">
      <alignment horizontal="right" vertical="center" wrapText="1"/>
    </xf>
    <xf numFmtId="9" fontId="7" fillId="0" borderId="10" xfId="1" applyNumberFormat="1" applyFont="1" applyBorder="1" applyAlignment="1" applyProtection="1">
      <alignment horizontal="right" vertical="center" wrapText="1"/>
    </xf>
    <xf numFmtId="1" fontId="11" fillId="0" borderId="20" xfId="1" applyNumberFormat="1" applyFont="1" applyBorder="1" applyAlignment="1" applyProtection="1">
      <alignment vertical="center" wrapText="1"/>
    </xf>
    <xf numFmtId="9" fontId="4" fillId="0" borderId="15" xfId="1" applyNumberFormat="1" applyFont="1" applyBorder="1" applyAlignment="1" applyProtection="1">
      <alignment vertical="center" wrapText="1"/>
    </xf>
    <xf numFmtId="1" fontId="11" fillId="0" borderId="9" xfId="1" applyNumberFormat="1" applyFont="1" applyBorder="1" applyAlignment="1" applyProtection="1">
      <alignment vertical="center" wrapText="1"/>
    </xf>
    <xf numFmtId="9" fontId="4" fillId="0" borderId="12" xfId="1" applyNumberFormat="1" applyFont="1" applyBorder="1" applyAlignment="1" applyProtection="1">
      <alignment vertical="center" wrapText="1"/>
    </xf>
    <xf numFmtId="0" fontId="11" fillId="0" borderId="22" xfId="1" applyFont="1" applyBorder="1" applyAlignment="1" applyProtection="1">
      <alignment vertical="center" wrapText="1"/>
    </xf>
    <xf numFmtId="0" fontId="11" fillId="0" borderId="9" xfId="1" applyFont="1" applyBorder="1" applyAlignment="1" applyProtection="1">
      <alignment vertical="center" wrapText="1"/>
    </xf>
    <xf numFmtId="0" fontId="11" fillId="0" borderId="20" xfId="1" applyFont="1" applyBorder="1" applyAlignment="1" applyProtection="1">
      <alignment vertical="center" wrapText="1"/>
    </xf>
    <xf numFmtId="0" fontId="6" fillId="5" borderId="5" xfId="1" applyFont="1" applyFill="1" applyBorder="1" applyAlignment="1" applyProtection="1">
      <alignment horizontal="left" vertical="center" wrapText="1"/>
    </xf>
    <xf numFmtId="165" fontId="4" fillId="5" borderId="6" xfId="1" applyNumberFormat="1" applyFont="1" applyFill="1" applyBorder="1" applyAlignment="1" applyProtection="1">
      <alignment vertical="center" wrapText="1"/>
    </xf>
    <xf numFmtId="0" fontId="10" fillId="19" borderId="25" xfId="1" applyFont="1" applyFill="1" applyBorder="1" applyAlignment="1" applyProtection="1">
      <alignment horizontal="right" vertical="center" wrapText="1"/>
    </xf>
    <xf numFmtId="9" fontId="7" fillId="5" borderId="46" xfId="1" applyNumberFormat="1" applyFont="1" applyFill="1" applyBorder="1" applyAlignment="1" applyProtection="1">
      <alignment horizontal="right" vertical="center" wrapText="1"/>
    </xf>
    <xf numFmtId="9" fontId="7" fillId="5" borderId="26" xfId="1" applyNumberFormat="1" applyFont="1" applyFill="1" applyBorder="1" applyAlignment="1" applyProtection="1">
      <alignment horizontal="right" vertical="center" wrapText="1"/>
    </xf>
    <xf numFmtId="0" fontId="6" fillId="18" borderId="51" xfId="1" applyFont="1" applyFill="1" applyBorder="1" applyAlignment="1" applyProtection="1">
      <alignment horizontal="left" vertical="center" wrapText="1"/>
    </xf>
    <xf numFmtId="2" fontId="4" fillId="18" borderId="52" xfId="1" applyNumberFormat="1" applyFont="1" applyFill="1" applyBorder="1" applyAlignment="1" applyProtection="1">
      <alignment vertical="center" wrapText="1"/>
    </xf>
    <xf numFmtId="0" fontId="10" fillId="22" borderId="53" xfId="1" applyFont="1" applyFill="1" applyBorder="1" applyAlignment="1" applyProtection="1">
      <alignment horizontal="right" vertical="center" wrapText="1"/>
    </xf>
    <xf numFmtId="9" fontId="7" fillId="18" borderId="54" xfId="1" applyNumberFormat="1" applyFont="1" applyFill="1" applyBorder="1" applyAlignment="1" applyProtection="1">
      <alignment horizontal="right" vertical="center" wrapText="1"/>
    </xf>
    <xf numFmtId="9" fontId="7" fillId="18" borderId="55" xfId="1" applyNumberFormat="1" applyFont="1" applyFill="1" applyBorder="1" applyAlignment="1" applyProtection="1">
      <alignment horizontal="right" vertical="center" wrapText="1"/>
    </xf>
    <xf numFmtId="1" fontId="11" fillId="20" borderId="56" xfId="1" applyNumberFormat="1" applyFont="1" applyFill="1" applyBorder="1" applyAlignment="1" applyProtection="1">
      <alignment vertical="center" wrapText="1"/>
    </xf>
    <xf numFmtId="9" fontId="4" fillId="21" borderId="8" xfId="1" applyNumberFormat="1" applyFont="1" applyFill="1" applyBorder="1" applyAlignment="1" applyProtection="1">
      <alignment vertical="center" wrapText="1"/>
    </xf>
    <xf numFmtId="1" fontId="11" fillId="20" borderId="53" xfId="1" applyNumberFormat="1" applyFont="1" applyFill="1" applyBorder="1" applyAlignment="1" applyProtection="1">
      <alignment vertical="center" wrapText="1"/>
    </xf>
    <xf numFmtId="9" fontId="4" fillId="21" borderId="7" xfId="1" applyNumberFormat="1" applyFont="1" applyFill="1" applyBorder="1" applyAlignment="1" applyProtection="1">
      <alignment vertical="center" wrapText="1"/>
    </xf>
    <xf numFmtId="0" fontId="11" fillId="20" borderId="57" xfId="1" applyFont="1" applyFill="1" applyBorder="1" applyAlignment="1" applyProtection="1">
      <alignment vertical="center" wrapText="1"/>
    </xf>
    <xf numFmtId="0" fontId="11" fillId="20" borderId="53" xfId="1" applyFont="1" applyFill="1" applyBorder="1" applyAlignment="1" applyProtection="1">
      <alignment vertical="center" wrapText="1"/>
    </xf>
    <xf numFmtId="0" fontId="11" fillId="20" borderId="56" xfId="1" applyFont="1" applyFill="1" applyBorder="1" applyAlignment="1" applyProtection="1">
      <alignment vertical="center" wrapText="1"/>
    </xf>
    <xf numFmtId="0" fontId="13" fillId="18" borderId="28" xfId="1" applyFont="1" applyFill="1" applyBorder="1" applyProtection="1"/>
    <xf numFmtId="0" fontId="13" fillId="18" borderId="28" xfId="1" applyFont="1" applyFill="1" applyBorder="1" applyAlignment="1" applyProtection="1">
      <alignment wrapText="1"/>
    </xf>
    <xf numFmtId="9" fontId="4" fillId="0" borderId="0" xfId="1" applyNumberFormat="1" applyFont="1" applyAlignment="1" applyProtection="1">
      <alignment wrapText="1"/>
    </xf>
    <xf numFmtId="0" fontId="16" fillId="0" borderId="0" xfId="1" applyFont="1" applyProtection="1"/>
    <xf numFmtId="0" fontId="18" fillId="0" borderId="0" xfId="1" applyFont="1" applyProtection="1"/>
    <xf numFmtId="0" fontId="6" fillId="18" borderId="5" xfId="1" applyFont="1" applyFill="1" applyBorder="1" applyAlignment="1" applyProtection="1">
      <alignment horizontal="left" wrapText="1"/>
    </xf>
    <xf numFmtId="2" fontId="6" fillId="18" borderId="44" xfId="1" applyNumberFormat="1" applyFont="1" applyFill="1" applyBorder="1" applyAlignment="1" applyProtection="1">
      <alignment wrapText="1"/>
    </xf>
    <xf numFmtId="2" fontId="6" fillId="5" borderId="21" xfId="1" applyNumberFormat="1" applyFont="1" applyFill="1" applyBorder="1" applyAlignment="1" applyProtection="1">
      <alignment vertical="center" wrapText="1"/>
    </xf>
    <xf numFmtId="2" fontId="6" fillId="0" borderId="12" xfId="1" applyNumberFormat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wrapText="1"/>
    </xf>
    <xf numFmtId="0" fontId="4" fillId="0" borderId="0" xfId="1" applyFont="1" applyBorder="1" applyAlignment="1" applyProtection="1">
      <alignment wrapText="1"/>
    </xf>
    <xf numFmtId="0" fontId="4" fillId="0" borderId="18" xfId="1" applyFont="1" applyBorder="1" applyAlignment="1" applyProtection="1">
      <alignment horizontal="center" wrapText="1"/>
    </xf>
    <xf numFmtId="0" fontId="23" fillId="2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wrapText="1"/>
    </xf>
    <xf numFmtId="0" fontId="3" fillId="0" borderId="0" xfId="1" applyFont="1" applyFill="1" applyAlignment="1" applyProtection="1">
      <alignment wrapText="1"/>
    </xf>
    <xf numFmtId="0" fontId="27" fillId="0" borderId="0" xfId="1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vertical="center"/>
    </xf>
    <xf numFmtId="0" fontId="3" fillId="2" borderId="0" xfId="1" applyFont="1" applyFill="1" applyAlignment="1" applyProtection="1">
      <alignment wrapText="1"/>
    </xf>
    <xf numFmtId="0" fontId="4" fillId="2" borderId="0" xfId="1" applyFont="1" applyFill="1" applyAlignment="1" applyProtection="1">
      <alignment wrapText="1"/>
    </xf>
    <xf numFmtId="0" fontId="23" fillId="2" borderId="0" xfId="0" applyFont="1" applyFill="1" applyAlignment="1" applyProtection="1">
      <alignment vertical="center" wrapText="1"/>
    </xf>
    <xf numFmtId="0" fontId="24" fillId="2" borderId="0" xfId="0" applyFont="1" applyFill="1" applyAlignment="1" applyProtection="1">
      <alignment vertical="center" wrapText="1"/>
    </xf>
    <xf numFmtId="0" fontId="28" fillId="0" borderId="0" xfId="1" applyFont="1" applyFill="1" applyAlignment="1" applyProtection="1">
      <alignment horizontal="left" vertical="top"/>
    </xf>
    <xf numFmtId="0" fontId="3" fillId="2" borderId="0" xfId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vertical="center" wrapText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3" fillId="0" borderId="0" xfId="1" applyFont="1" applyFill="1" applyAlignment="1" applyProtection="1">
      <alignment vertical="center" wrapText="1"/>
    </xf>
    <xf numFmtId="0" fontId="31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  <xf numFmtId="0" fontId="0" fillId="0" borderId="0" xfId="0" applyBorder="1" applyAlignment="1">
      <alignment horizontal="center"/>
    </xf>
    <xf numFmtId="0" fontId="30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 wrapText="1"/>
    </xf>
    <xf numFmtId="0" fontId="32" fillId="0" borderId="0" xfId="1" applyFont="1" applyFill="1" applyAlignment="1" applyProtection="1">
      <alignment horizontal="left"/>
    </xf>
    <xf numFmtId="0" fontId="0" fillId="39" borderId="0" xfId="0" applyFill="1"/>
    <xf numFmtId="0" fontId="29" fillId="39" borderId="0" xfId="0" applyFont="1" applyFill="1"/>
    <xf numFmtId="0" fontId="33" fillId="0" borderId="0" xfId="0" applyFont="1" applyFill="1" applyBorder="1" applyAlignment="1">
      <alignment horizontal="left"/>
    </xf>
    <xf numFmtId="0" fontId="33" fillId="0" borderId="0" xfId="0" applyFont="1"/>
    <xf numFmtId="0" fontId="0" fillId="40" borderId="3" xfId="0" applyFill="1" applyBorder="1" applyAlignment="1">
      <alignment horizontal="center"/>
    </xf>
    <xf numFmtId="0" fontId="0" fillId="40" borderId="4" xfId="0" applyFill="1" applyBorder="1" applyAlignment="1">
      <alignment horizontal="center"/>
    </xf>
    <xf numFmtId="0" fontId="0" fillId="40" borderId="64" xfId="0" applyFill="1" applyBorder="1" applyAlignment="1">
      <alignment horizontal="center"/>
    </xf>
    <xf numFmtId="0" fontId="0" fillId="40" borderId="65" xfId="0" applyFill="1" applyBorder="1" applyAlignment="1">
      <alignment horizontal="center"/>
    </xf>
    <xf numFmtId="0" fontId="29" fillId="2" borderId="27" xfId="0" applyFont="1" applyFill="1" applyBorder="1" applyAlignment="1">
      <alignment horizontal="center"/>
    </xf>
    <xf numFmtId="0" fontId="29" fillId="2" borderId="68" xfId="0" applyFont="1" applyFill="1" applyBorder="1" applyAlignment="1">
      <alignment horizontal="center"/>
    </xf>
    <xf numFmtId="0" fontId="23" fillId="2" borderId="0" xfId="0" applyFont="1" applyFill="1" applyAlignment="1" applyProtection="1"/>
    <xf numFmtId="0" fontId="23" fillId="0" borderId="0" xfId="1" applyFont="1" applyFill="1" applyAlignment="1" applyProtection="1">
      <alignment vertical="center"/>
    </xf>
    <xf numFmtId="0" fontId="25" fillId="2" borderId="0" xfId="1" applyFont="1" applyFill="1" applyAlignment="1" applyProtection="1">
      <alignment vertical="top"/>
    </xf>
    <xf numFmtId="0" fontId="4" fillId="17" borderId="4" xfId="1" applyFont="1" applyFill="1" applyBorder="1" applyAlignment="1" applyProtection="1">
      <alignment horizontal="center" vertical="center" wrapText="1"/>
    </xf>
    <xf numFmtId="0" fontId="4" fillId="17" borderId="10" xfId="1" applyFont="1" applyFill="1" applyBorder="1" applyAlignment="1" applyProtection="1">
      <alignment horizontal="center" vertical="center" wrapText="1"/>
    </xf>
    <xf numFmtId="0" fontId="4" fillId="17" borderId="55" xfId="1" applyFont="1" applyFill="1" applyBorder="1" applyAlignment="1" applyProtection="1">
      <alignment horizontal="center" vertical="center" wrapText="1"/>
    </xf>
    <xf numFmtId="0" fontId="6" fillId="8" borderId="3" xfId="1" applyFont="1" applyFill="1" applyBorder="1" applyAlignment="1" applyProtection="1">
      <alignment horizontal="center" vertical="center" wrapText="1"/>
    </xf>
    <xf numFmtId="0" fontId="6" fillId="8" borderId="9" xfId="1" applyFont="1" applyFill="1" applyBorder="1" applyAlignment="1" applyProtection="1">
      <alignment horizontal="center" vertical="center" wrapText="1"/>
    </xf>
    <xf numFmtId="0" fontId="6" fillId="8" borderId="53" xfId="1" applyFont="1" applyFill="1" applyBorder="1" applyAlignment="1" applyProtection="1">
      <alignment horizontal="center" vertical="center" wrapText="1"/>
    </xf>
    <xf numFmtId="0" fontId="6" fillId="35" borderId="63" xfId="1" applyFont="1" applyFill="1" applyBorder="1" applyAlignment="1" applyProtection="1">
      <alignment horizontal="center" vertical="center" wrapText="1"/>
    </xf>
    <xf numFmtId="0" fontId="6" fillId="35" borderId="20" xfId="1" applyFont="1" applyFill="1" applyBorder="1" applyAlignment="1" applyProtection="1">
      <alignment horizontal="center" vertical="center" wrapText="1"/>
    </xf>
    <xf numFmtId="0" fontId="6" fillId="35" borderId="56" xfId="1" applyFont="1" applyFill="1" applyBorder="1" applyAlignment="1" applyProtection="1">
      <alignment horizontal="center" vertical="center" wrapText="1"/>
    </xf>
    <xf numFmtId="0" fontId="4" fillId="36" borderId="60" xfId="1" applyFont="1" applyFill="1" applyBorder="1" applyAlignment="1" applyProtection="1">
      <alignment horizontal="center" vertical="center" wrapText="1"/>
    </xf>
    <xf numFmtId="0" fontId="4" fillId="36" borderId="59" xfId="1" applyFont="1" applyFill="1" applyBorder="1" applyAlignment="1" applyProtection="1">
      <alignment horizontal="center" vertical="center" wrapText="1"/>
    </xf>
    <xf numFmtId="0" fontId="4" fillId="36" borderId="61" xfId="1" applyFont="1" applyFill="1" applyBorder="1" applyAlignment="1" applyProtection="1">
      <alignment horizontal="center" vertical="center" wrapText="1"/>
    </xf>
    <xf numFmtId="0" fontId="6" fillId="37" borderId="60" xfId="1" applyFont="1" applyFill="1" applyBorder="1" applyAlignment="1" applyProtection="1">
      <alignment horizontal="center" vertical="center" wrapText="1"/>
    </xf>
    <xf numFmtId="0" fontId="6" fillId="37" borderId="59" xfId="1" applyFont="1" applyFill="1" applyBorder="1" applyAlignment="1" applyProtection="1">
      <alignment horizontal="center" vertical="center" wrapText="1"/>
    </xf>
    <xf numFmtId="0" fontId="6" fillId="37" borderId="61" xfId="1" applyFont="1" applyFill="1" applyBorder="1" applyAlignment="1" applyProtection="1">
      <alignment horizontal="center" vertical="center" wrapText="1"/>
    </xf>
    <xf numFmtId="0" fontId="4" fillId="38" borderId="62" xfId="1" applyFont="1" applyFill="1" applyBorder="1" applyAlignment="1" applyProtection="1">
      <alignment horizontal="center" vertical="center" wrapText="1"/>
    </xf>
    <xf numFmtId="0" fontId="4" fillId="38" borderId="21" xfId="1" applyFont="1" applyFill="1" applyBorder="1" applyAlignment="1" applyProtection="1">
      <alignment horizontal="center" vertical="center" wrapText="1"/>
    </xf>
    <xf numFmtId="0" fontId="4" fillId="38" borderId="54" xfId="1" applyFont="1" applyFill="1" applyBorder="1" applyAlignment="1" applyProtection="1">
      <alignment horizontal="center" vertical="center" wrapText="1"/>
    </xf>
    <xf numFmtId="0" fontId="4" fillId="32" borderId="60" xfId="1" applyFont="1" applyFill="1" applyBorder="1" applyAlignment="1" applyProtection="1">
      <alignment horizontal="center" vertical="center" wrapText="1"/>
    </xf>
    <xf numFmtId="0" fontId="4" fillId="32" borderId="59" xfId="1" applyFont="1" applyFill="1" applyBorder="1" applyAlignment="1" applyProtection="1">
      <alignment horizontal="center" vertical="center" wrapText="1"/>
    </xf>
    <xf numFmtId="0" fontId="4" fillId="32" borderId="61" xfId="1" applyFont="1" applyFill="1" applyBorder="1" applyAlignment="1" applyProtection="1">
      <alignment horizontal="center" vertical="center" wrapText="1"/>
    </xf>
    <xf numFmtId="0" fontId="6" fillId="33" borderId="60" xfId="1" applyFont="1" applyFill="1" applyBorder="1" applyAlignment="1" applyProtection="1">
      <alignment horizontal="center" vertical="center" wrapText="1"/>
    </xf>
    <xf numFmtId="0" fontId="6" fillId="33" borderId="59" xfId="1" applyFont="1" applyFill="1" applyBorder="1" applyAlignment="1" applyProtection="1">
      <alignment horizontal="center" vertical="center" wrapText="1"/>
    </xf>
    <xf numFmtId="0" fontId="6" fillId="33" borderId="61" xfId="1" applyFont="1" applyFill="1" applyBorder="1" applyAlignment="1" applyProtection="1">
      <alignment horizontal="center" vertical="center" wrapText="1"/>
    </xf>
    <xf numFmtId="0" fontId="4" fillId="38" borderId="4" xfId="1" applyFont="1" applyFill="1" applyBorder="1" applyAlignment="1" applyProtection="1">
      <alignment horizontal="center" vertical="center" wrapText="1"/>
    </xf>
    <xf numFmtId="0" fontId="4" fillId="38" borderId="10" xfId="1" applyFont="1" applyFill="1" applyBorder="1" applyAlignment="1" applyProtection="1">
      <alignment horizontal="center" vertical="center" wrapText="1"/>
    </xf>
    <xf numFmtId="0" fontId="4" fillId="38" borderId="55" xfId="1" applyFont="1" applyFill="1" applyBorder="1" applyAlignment="1" applyProtection="1">
      <alignment horizontal="center" vertical="center" wrapText="1"/>
    </xf>
    <xf numFmtId="0" fontId="4" fillId="9" borderId="60" xfId="1" applyFont="1" applyFill="1" applyBorder="1" applyAlignment="1" applyProtection="1">
      <alignment horizontal="center" vertical="center" wrapText="1"/>
    </xf>
    <xf numFmtId="0" fontId="4" fillId="9" borderId="59" xfId="1" applyFont="1" applyFill="1" applyBorder="1" applyAlignment="1" applyProtection="1">
      <alignment horizontal="center" vertical="center" wrapText="1"/>
    </xf>
    <xf numFmtId="0" fontId="4" fillId="9" borderId="61" xfId="1" applyFont="1" applyFill="1" applyBorder="1" applyAlignment="1" applyProtection="1">
      <alignment horizontal="center" vertical="center" wrapText="1"/>
    </xf>
    <xf numFmtId="0" fontId="6" fillId="10" borderId="60" xfId="1" applyFont="1" applyFill="1" applyBorder="1" applyAlignment="1" applyProtection="1">
      <alignment horizontal="center" vertical="center" wrapText="1"/>
    </xf>
    <xf numFmtId="0" fontId="6" fillId="10" borderId="59" xfId="1" applyFont="1" applyFill="1" applyBorder="1" applyAlignment="1" applyProtection="1">
      <alignment horizontal="center" vertical="center" wrapText="1"/>
    </xf>
    <xf numFmtId="0" fontId="6" fillId="10" borderId="61" xfId="1" applyFont="1" applyFill="1" applyBorder="1" applyAlignment="1" applyProtection="1">
      <alignment horizontal="center" vertical="center" wrapText="1"/>
    </xf>
    <xf numFmtId="0" fontId="4" fillId="11" borderId="4" xfId="1" applyFont="1" applyFill="1" applyBorder="1" applyAlignment="1" applyProtection="1">
      <alignment horizontal="center" vertical="center" wrapText="1"/>
    </xf>
    <xf numFmtId="0" fontId="4" fillId="11" borderId="10" xfId="1" applyFont="1" applyFill="1" applyBorder="1" applyAlignment="1" applyProtection="1">
      <alignment horizontal="center" vertical="center" wrapText="1"/>
    </xf>
    <xf numFmtId="0" fontId="4" fillId="11" borderId="55" xfId="1" applyFont="1" applyFill="1" applyBorder="1" applyAlignment="1" applyProtection="1">
      <alignment horizontal="center" vertical="center" wrapText="1"/>
    </xf>
    <xf numFmtId="0" fontId="6" fillId="12" borderId="3" xfId="1" applyFont="1" applyFill="1" applyBorder="1" applyAlignment="1" applyProtection="1">
      <alignment horizontal="center" vertical="center" wrapText="1"/>
    </xf>
    <xf numFmtId="0" fontId="6" fillId="12" borderId="9" xfId="1" applyFont="1" applyFill="1" applyBorder="1" applyAlignment="1" applyProtection="1">
      <alignment horizontal="center" vertical="center" wrapText="1"/>
    </xf>
    <xf numFmtId="0" fontId="6" fillId="12" borderId="53" xfId="1" applyFont="1" applyFill="1" applyBorder="1" applyAlignment="1" applyProtection="1">
      <alignment horizontal="center" vertical="center" wrapText="1"/>
    </xf>
    <xf numFmtId="0" fontId="4" fillId="13" borderId="60" xfId="1" applyFont="1" applyFill="1" applyBorder="1" applyAlignment="1" applyProtection="1">
      <alignment horizontal="center" vertical="center" wrapText="1"/>
    </xf>
    <xf numFmtId="0" fontId="4" fillId="13" borderId="59" xfId="1" applyFont="1" applyFill="1" applyBorder="1" applyAlignment="1" applyProtection="1">
      <alignment horizontal="center" vertical="center" wrapText="1"/>
    </xf>
    <xf numFmtId="0" fontId="4" fillId="13" borderId="61" xfId="1" applyFont="1" applyFill="1" applyBorder="1" applyAlignment="1" applyProtection="1">
      <alignment horizontal="center" vertical="center" wrapText="1"/>
    </xf>
    <xf numFmtId="0" fontId="6" fillId="14" borderId="60" xfId="1" applyFont="1" applyFill="1" applyBorder="1" applyAlignment="1" applyProtection="1">
      <alignment horizontal="center" vertical="center" wrapText="1"/>
    </xf>
    <xf numFmtId="0" fontId="6" fillId="14" borderId="59" xfId="1" applyFont="1" applyFill="1" applyBorder="1" applyAlignment="1" applyProtection="1">
      <alignment horizontal="center" vertical="center" wrapText="1"/>
    </xf>
    <xf numFmtId="0" fontId="6" fillId="14" borderId="61" xfId="1" applyFont="1" applyFill="1" applyBorder="1" applyAlignment="1" applyProtection="1">
      <alignment horizontal="center" vertical="center" wrapText="1"/>
    </xf>
    <xf numFmtId="0" fontId="4" fillId="15" borderId="4" xfId="1" applyFont="1" applyFill="1" applyBorder="1" applyAlignment="1" applyProtection="1">
      <alignment horizontal="center" vertical="center" wrapText="1"/>
    </xf>
    <xf numFmtId="0" fontId="4" fillId="15" borderId="10" xfId="1" applyFont="1" applyFill="1" applyBorder="1" applyAlignment="1" applyProtection="1">
      <alignment horizontal="center" vertical="center" wrapText="1"/>
    </xf>
    <xf numFmtId="0" fontId="4" fillId="15" borderId="55" xfId="1" applyFont="1" applyFill="1" applyBorder="1" applyAlignment="1" applyProtection="1">
      <alignment horizontal="center" vertical="center" wrapText="1"/>
    </xf>
    <xf numFmtId="0" fontId="6" fillId="31" borderId="63" xfId="1" applyFont="1" applyFill="1" applyBorder="1" applyAlignment="1" applyProtection="1">
      <alignment horizontal="center" vertical="center" wrapText="1"/>
    </xf>
    <xf numFmtId="0" fontId="6" fillId="31" borderId="20" xfId="1" applyFont="1" applyFill="1" applyBorder="1" applyAlignment="1" applyProtection="1">
      <alignment horizontal="center" vertical="center" wrapText="1"/>
    </xf>
    <xf numFmtId="0" fontId="6" fillId="31" borderId="56" xfId="1" applyFont="1" applyFill="1" applyBorder="1" applyAlignment="1" applyProtection="1">
      <alignment horizontal="center" vertical="center" wrapText="1"/>
    </xf>
    <xf numFmtId="0" fontId="4" fillId="34" borderId="62" xfId="1" applyFont="1" applyFill="1" applyBorder="1" applyAlignment="1" applyProtection="1">
      <alignment horizontal="center" vertical="center" wrapText="1"/>
    </xf>
    <xf numFmtId="0" fontId="4" fillId="34" borderId="21" xfId="1" applyFont="1" applyFill="1" applyBorder="1" applyAlignment="1" applyProtection="1">
      <alignment horizontal="center" vertical="center" wrapText="1"/>
    </xf>
    <xf numFmtId="0" fontId="4" fillId="34" borderId="54" xfId="1" applyFont="1" applyFill="1" applyBorder="1" applyAlignment="1" applyProtection="1">
      <alignment horizontal="center" vertical="center" wrapText="1"/>
    </xf>
    <xf numFmtId="0" fontId="6" fillId="29" borderId="63" xfId="1" applyFont="1" applyFill="1" applyBorder="1" applyAlignment="1" applyProtection="1">
      <alignment horizontal="center" vertical="center" wrapText="1"/>
    </xf>
    <xf numFmtId="0" fontId="6" fillId="29" borderId="20" xfId="1" applyFont="1" applyFill="1" applyBorder="1" applyAlignment="1" applyProtection="1">
      <alignment horizontal="center" vertical="center" wrapText="1"/>
    </xf>
    <xf numFmtId="0" fontId="6" fillId="29" borderId="56" xfId="1" applyFont="1" applyFill="1" applyBorder="1" applyAlignment="1" applyProtection="1">
      <alignment horizontal="center" vertical="center" wrapText="1"/>
    </xf>
    <xf numFmtId="0" fontId="4" fillId="30" borderId="60" xfId="1" applyFont="1" applyFill="1" applyBorder="1" applyAlignment="1" applyProtection="1">
      <alignment horizontal="center" vertical="center" wrapText="1"/>
    </xf>
    <xf numFmtId="0" fontId="4" fillId="30" borderId="59" xfId="1" applyFont="1" applyFill="1" applyBorder="1" applyAlignment="1" applyProtection="1">
      <alignment horizontal="center" vertical="center" wrapText="1"/>
    </xf>
    <xf numFmtId="0" fontId="4" fillId="30" borderId="61" xfId="1" applyFont="1" applyFill="1" applyBorder="1" applyAlignment="1" applyProtection="1">
      <alignment horizontal="center" vertical="center" wrapText="1"/>
    </xf>
    <xf numFmtId="0" fontId="6" fillId="27" borderId="60" xfId="1" applyFont="1" applyFill="1" applyBorder="1" applyAlignment="1" applyProtection="1">
      <alignment horizontal="center" vertical="center" wrapText="1"/>
    </xf>
    <xf numFmtId="0" fontId="6" fillId="27" borderId="59" xfId="1" applyFont="1" applyFill="1" applyBorder="1" applyAlignment="1" applyProtection="1">
      <alignment horizontal="center" vertical="center" wrapText="1"/>
    </xf>
    <xf numFmtId="0" fontId="6" fillId="27" borderId="61" xfId="1" applyFont="1" applyFill="1" applyBorder="1" applyAlignment="1" applyProtection="1">
      <alignment horizontal="center" vertical="center" wrapText="1"/>
    </xf>
    <xf numFmtId="0" fontId="4" fillId="28" borderId="4" xfId="1" applyFont="1" applyFill="1" applyBorder="1" applyAlignment="1" applyProtection="1">
      <alignment horizontal="center" vertical="center" wrapText="1"/>
    </xf>
    <xf numFmtId="0" fontId="4" fillId="28" borderId="10" xfId="1" applyFont="1" applyFill="1" applyBorder="1" applyAlignment="1" applyProtection="1">
      <alignment horizontal="center" vertical="center" wrapText="1"/>
    </xf>
    <xf numFmtId="0" fontId="4" fillId="28" borderId="55" xfId="1" applyFont="1" applyFill="1" applyBorder="1" applyAlignment="1" applyProtection="1">
      <alignment horizontal="center" vertical="center" wrapText="1"/>
    </xf>
    <xf numFmtId="0" fontId="6" fillId="35" borderId="3" xfId="1" applyFont="1" applyFill="1" applyBorder="1" applyAlignment="1" applyProtection="1">
      <alignment horizontal="center" vertical="center" wrapText="1"/>
    </xf>
    <xf numFmtId="0" fontId="6" fillId="35" borderId="9" xfId="1" applyFont="1" applyFill="1" applyBorder="1" applyAlignment="1" applyProtection="1">
      <alignment horizontal="center" vertical="center" wrapText="1"/>
    </xf>
    <xf numFmtId="0" fontId="6" fillId="35" borderId="53" xfId="1" applyFont="1" applyFill="1" applyBorder="1" applyAlignment="1" applyProtection="1">
      <alignment horizontal="center" vertical="center" wrapText="1"/>
    </xf>
    <xf numFmtId="0" fontId="6" fillId="14" borderId="3" xfId="1" applyFont="1" applyFill="1" applyBorder="1" applyAlignment="1" applyProtection="1">
      <alignment horizontal="center" vertical="center" wrapText="1"/>
    </xf>
    <xf numFmtId="0" fontId="6" fillId="14" borderId="9" xfId="1" applyFont="1" applyFill="1" applyBorder="1" applyAlignment="1" applyProtection="1">
      <alignment horizontal="center" vertical="center" wrapText="1"/>
    </xf>
    <xf numFmtId="0" fontId="6" fillId="14" borderId="53" xfId="1" applyFont="1" applyFill="1" applyBorder="1" applyAlignment="1" applyProtection="1">
      <alignment horizontal="center" vertical="center" wrapText="1"/>
    </xf>
    <xf numFmtId="0" fontId="4" fillId="15" borderId="60" xfId="1" applyFont="1" applyFill="1" applyBorder="1" applyAlignment="1" applyProtection="1">
      <alignment horizontal="center" vertical="center" wrapText="1"/>
    </xf>
    <xf numFmtId="0" fontId="4" fillId="15" borderId="59" xfId="1" applyFont="1" applyFill="1" applyBorder="1" applyAlignment="1" applyProtection="1">
      <alignment horizontal="center" vertical="center" wrapText="1"/>
    </xf>
    <xf numFmtId="0" fontId="4" fillId="15" borderId="61" xfId="1" applyFont="1" applyFill="1" applyBorder="1" applyAlignment="1" applyProtection="1">
      <alignment horizontal="center" vertical="center" wrapText="1"/>
    </xf>
    <xf numFmtId="0" fontId="6" fillId="16" borderId="60" xfId="1" applyFont="1" applyFill="1" applyBorder="1" applyAlignment="1" applyProtection="1">
      <alignment horizontal="center" vertical="center" wrapText="1"/>
    </xf>
    <xf numFmtId="0" fontId="6" fillId="16" borderId="59" xfId="1" applyFont="1" applyFill="1" applyBorder="1" applyAlignment="1" applyProtection="1">
      <alignment horizontal="center" vertical="center" wrapText="1"/>
    </xf>
    <xf numFmtId="0" fontId="6" fillId="16" borderId="61" xfId="1" applyFont="1" applyFill="1" applyBorder="1" applyAlignment="1" applyProtection="1">
      <alignment horizontal="center" vertical="center" wrapText="1"/>
    </xf>
    <xf numFmtId="0" fontId="6" fillId="6" borderId="3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6" fillId="6" borderId="53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7" borderId="10" xfId="1" applyFont="1" applyFill="1" applyBorder="1" applyAlignment="1" applyProtection="1">
      <alignment horizontal="center" vertical="center" wrapText="1"/>
    </xf>
    <xf numFmtId="0" fontId="4" fillId="7" borderId="55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wrapText="1"/>
    </xf>
    <xf numFmtId="0" fontId="2" fillId="2" borderId="0" xfId="1" applyFont="1" applyFill="1" applyAlignment="1" applyProtection="1">
      <alignment horizontal="left" vertical="center" wrapText="1"/>
    </xf>
    <xf numFmtId="0" fontId="5" fillId="23" borderId="27" xfId="1" applyFont="1" applyFill="1" applyBorder="1" applyAlignment="1" applyProtection="1">
      <alignment wrapText="1"/>
    </xf>
    <xf numFmtId="0" fontId="5" fillId="23" borderId="28" xfId="1" applyFont="1" applyFill="1" applyBorder="1" applyAlignment="1" applyProtection="1">
      <alignment wrapText="1"/>
    </xf>
    <xf numFmtId="0" fontId="5" fillId="23" borderId="18" xfId="1" applyFont="1" applyFill="1" applyBorder="1" applyAlignment="1" applyProtection="1">
      <alignment wrapText="1"/>
    </xf>
    <xf numFmtId="0" fontId="5" fillId="23" borderId="0" xfId="1" applyFont="1" applyFill="1" applyAlignment="1" applyProtection="1">
      <alignment wrapText="1"/>
    </xf>
    <xf numFmtId="0" fontId="5" fillId="23" borderId="31" xfId="1" applyFont="1" applyFill="1" applyBorder="1" applyAlignment="1" applyProtection="1">
      <alignment wrapText="1"/>
    </xf>
    <xf numFmtId="0" fontId="5" fillId="23" borderId="1" xfId="1" applyFont="1" applyFill="1" applyBorder="1" applyAlignment="1" applyProtection="1">
      <alignment wrapText="1"/>
    </xf>
    <xf numFmtId="0" fontId="6" fillId="24" borderId="18" xfId="1" applyFont="1" applyFill="1" applyBorder="1" applyAlignment="1" applyProtection="1">
      <alignment horizontal="center" wrapText="1"/>
    </xf>
    <xf numFmtId="0" fontId="6" fillId="24" borderId="31" xfId="1" applyFont="1" applyFill="1" applyBorder="1" applyAlignment="1" applyProtection="1">
      <alignment horizontal="center" wrapText="1"/>
    </xf>
    <xf numFmtId="0" fontId="4" fillId="23" borderId="0" xfId="1" applyFont="1" applyFill="1" applyBorder="1" applyAlignment="1" applyProtection="1">
      <alignment horizontal="center" wrapText="1"/>
    </xf>
    <xf numFmtId="0" fontId="4" fillId="23" borderId="1" xfId="1" applyFont="1" applyFill="1" applyBorder="1" applyAlignment="1" applyProtection="1">
      <alignment horizontal="center" wrapText="1"/>
    </xf>
    <xf numFmtId="0" fontId="6" fillId="24" borderId="0" xfId="1" applyFont="1" applyFill="1" applyBorder="1" applyAlignment="1" applyProtection="1">
      <alignment horizontal="center" wrapText="1"/>
    </xf>
    <xf numFmtId="0" fontId="6" fillId="24" borderId="1" xfId="1" applyFont="1" applyFill="1" applyBorder="1" applyAlignment="1" applyProtection="1">
      <alignment horizontal="center" wrapText="1"/>
    </xf>
    <xf numFmtId="0" fontId="7" fillId="23" borderId="0" xfId="1" applyFont="1" applyFill="1" applyBorder="1" applyAlignment="1" applyProtection="1">
      <alignment horizontal="center" wrapText="1"/>
    </xf>
    <xf numFmtId="0" fontId="7" fillId="23" borderId="1" xfId="1" applyFont="1" applyFill="1" applyBorder="1" applyAlignment="1" applyProtection="1">
      <alignment horizontal="center" wrapText="1"/>
    </xf>
    <xf numFmtId="0" fontId="7" fillId="9" borderId="4" xfId="1" applyFont="1" applyFill="1" applyBorder="1" applyAlignment="1" applyProtection="1">
      <alignment horizontal="center" vertical="center" wrapText="1"/>
    </xf>
    <xf numFmtId="0" fontId="7" fillId="9" borderId="10" xfId="1" applyFont="1" applyFill="1" applyBorder="1" applyAlignment="1" applyProtection="1">
      <alignment horizontal="center" vertical="center" wrapText="1"/>
    </xf>
    <xf numFmtId="0" fontId="7" fillId="9" borderId="55" xfId="1" applyFont="1" applyFill="1" applyBorder="1" applyAlignment="1" applyProtection="1">
      <alignment horizontal="center" vertical="center" wrapText="1"/>
    </xf>
    <xf numFmtId="0" fontId="6" fillId="29" borderId="3" xfId="1" applyFont="1" applyFill="1" applyBorder="1" applyAlignment="1" applyProtection="1">
      <alignment horizontal="center" vertical="center" wrapText="1"/>
    </xf>
    <xf numFmtId="0" fontId="6" fillId="29" borderId="9" xfId="1" applyFont="1" applyFill="1" applyBorder="1" applyAlignment="1" applyProtection="1">
      <alignment horizontal="center" vertical="center" wrapText="1"/>
    </xf>
    <xf numFmtId="0" fontId="6" fillId="29" borderId="53" xfId="1" applyFont="1" applyFill="1" applyBorder="1" applyAlignment="1" applyProtection="1">
      <alignment horizontal="center" vertical="center" wrapText="1"/>
    </xf>
    <xf numFmtId="0" fontId="4" fillId="30" borderId="4" xfId="1" applyFont="1" applyFill="1" applyBorder="1" applyAlignment="1" applyProtection="1">
      <alignment horizontal="center" vertical="center" wrapText="1"/>
    </xf>
    <xf numFmtId="0" fontId="4" fillId="30" borderId="10" xfId="1" applyFont="1" applyFill="1" applyBorder="1" applyAlignment="1" applyProtection="1">
      <alignment horizontal="center" vertical="center" wrapText="1"/>
    </xf>
    <xf numFmtId="0" fontId="4" fillId="30" borderId="55" xfId="1" applyFont="1" applyFill="1" applyBorder="1" applyAlignment="1" applyProtection="1">
      <alignment horizontal="center" vertical="center" wrapText="1"/>
    </xf>
    <xf numFmtId="0" fontId="6" fillId="27" borderId="3" xfId="1" applyFont="1" applyFill="1" applyBorder="1" applyAlignment="1" applyProtection="1">
      <alignment horizontal="center" vertical="center" wrapText="1"/>
    </xf>
    <xf numFmtId="0" fontId="6" fillId="27" borderId="9" xfId="1" applyFont="1" applyFill="1" applyBorder="1" applyAlignment="1" applyProtection="1">
      <alignment horizontal="center" vertical="center" wrapText="1"/>
    </xf>
    <xf numFmtId="0" fontId="6" fillId="27" borderId="53" xfId="1" applyFont="1" applyFill="1" applyBorder="1" applyAlignment="1" applyProtection="1">
      <alignment horizontal="center" vertical="center" wrapText="1"/>
    </xf>
    <xf numFmtId="0" fontId="6" fillId="31" borderId="3" xfId="1" applyFont="1" applyFill="1" applyBorder="1" applyAlignment="1" applyProtection="1">
      <alignment horizontal="center" vertical="center" wrapText="1"/>
    </xf>
    <xf numFmtId="0" fontId="6" fillId="31" borderId="9" xfId="1" applyFont="1" applyFill="1" applyBorder="1" applyAlignment="1" applyProtection="1">
      <alignment horizontal="center" vertical="center" wrapText="1"/>
    </xf>
    <xf numFmtId="0" fontId="6" fillId="31" borderId="53" xfId="1" applyFont="1" applyFill="1" applyBorder="1" applyAlignment="1" applyProtection="1">
      <alignment horizontal="center" vertical="center" wrapText="1"/>
    </xf>
    <xf numFmtId="0" fontId="4" fillId="23" borderId="30" xfId="1" applyFont="1" applyFill="1" applyBorder="1" applyAlignment="1" applyProtection="1">
      <alignment horizontal="center" wrapText="1"/>
    </xf>
    <xf numFmtId="0" fontId="4" fillId="23" borderId="32" xfId="1" applyFont="1" applyFill="1" applyBorder="1" applyAlignment="1" applyProtection="1">
      <alignment horizontal="center" wrapText="1"/>
    </xf>
    <xf numFmtId="0" fontId="5" fillId="23" borderId="27" xfId="1" applyFont="1" applyFill="1" applyBorder="1" applyAlignment="1" applyProtection="1">
      <alignment horizontal="left" wrapText="1"/>
    </xf>
    <xf numFmtId="0" fontId="5" fillId="23" borderId="29" xfId="1" applyFont="1" applyFill="1" applyBorder="1" applyAlignment="1" applyProtection="1">
      <alignment horizontal="left" wrapText="1"/>
    </xf>
    <xf numFmtId="0" fontId="5" fillId="23" borderId="18" xfId="1" applyFont="1" applyFill="1" applyBorder="1" applyAlignment="1" applyProtection="1">
      <alignment horizontal="left" wrapText="1"/>
    </xf>
    <xf numFmtId="0" fontId="5" fillId="23" borderId="30" xfId="1" applyFont="1" applyFill="1" applyBorder="1" applyAlignment="1" applyProtection="1">
      <alignment horizontal="left" wrapText="1"/>
    </xf>
    <xf numFmtId="0" fontId="5" fillId="23" borderId="31" xfId="1" applyFont="1" applyFill="1" applyBorder="1" applyAlignment="1" applyProtection="1">
      <alignment horizontal="left" wrapText="1"/>
    </xf>
    <xf numFmtId="0" fontId="5" fillId="23" borderId="32" xfId="1" applyFont="1" applyFill="1" applyBorder="1" applyAlignment="1" applyProtection="1">
      <alignment horizontal="left" wrapText="1"/>
    </xf>
    <xf numFmtId="0" fontId="6" fillId="24" borderId="28" xfId="1" applyFont="1" applyFill="1" applyBorder="1" applyAlignment="1" applyProtection="1">
      <alignment horizontal="center" wrapText="1"/>
    </xf>
    <xf numFmtId="0" fontId="6" fillId="24" borderId="0" xfId="1" applyFont="1" applyFill="1" applyAlignment="1" applyProtection="1">
      <alignment horizontal="center" wrapText="1"/>
    </xf>
    <xf numFmtId="0" fontId="4" fillId="23" borderId="28" xfId="1" applyFont="1" applyFill="1" applyBorder="1" applyAlignment="1" applyProtection="1">
      <alignment horizontal="center" wrapText="1"/>
    </xf>
    <xf numFmtId="0" fontId="4" fillId="23" borderId="0" xfId="1" applyFont="1" applyFill="1" applyAlignment="1" applyProtection="1">
      <alignment horizontal="center" wrapText="1"/>
    </xf>
    <xf numFmtId="0" fontId="7" fillId="23" borderId="28" xfId="1" applyFont="1" applyFill="1" applyBorder="1" applyAlignment="1" applyProtection="1">
      <alignment horizontal="center" wrapText="1"/>
    </xf>
    <xf numFmtId="0" fontId="7" fillId="23" borderId="0" xfId="1" applyFont="1" applyFill="1" applyAlignment="1" applyProtection="1">
      <alignment horizontal="center" wrapText="1"/>
    </xf>
    <xf numFmtId="0" fontId="4" fillId="23" borderId="29" xfId="1" applyFont="1" applyFill="1" applyBorder="1" applyAlignment="1" applyProtection="1">
      <alignment horizontal="center" wrapText="1"/>
    </xf>
    <xf numFmtId="0" fontId="30" fillId="2" borderId="0" xfId="1" applyFont="1" applyFill="1" applyAlignment="1" applyProtection="1">
      <alignment horizontal="left" vertical="center" wrapText="1"/>
    </xf>
    <xf numFmtId="0" fontId="22" fillId="0" borderId="0" xfId="1" applyFont="1"/>
  </cellXfs>
  <cellStyles count="5">
    <cellStyle name="Normal" xfId="0" builtinId="0"/>
    <cellStyle name="Normal 2 2" xfId="1" xr:uid="{0FD3AC58-DF6A-40C6-9EFD-FA19173361B0}"/>
    <cellStyle name="Normal 5 2" xfId="3" xr:uid="{819C53B9-2BFC-4468-BA47-545C075F20AB}"/>
    <cellStyle name="Normal 6 2" xfId="4" xr:uid="{911051BA-7681-47E5-9463-C031F6F59896}"/>
    <cellStyle name="Percent 3" xfId="2" xr:uid="{EC209C18-7B5A-4FF6-8152-0688FFCE7AD6}"/>
  </cellStyles>
  <dxfs count="0"/>
  <tableStyles count="0" defaultTableStyle="TableStyleMedium2" defaultPivotStyle="PivotStyleLight16"/>
  <colors>
    <mruColors>
      <color rgb="FFE8D8F4"/>
      <color rgb="FFCEABE3"/>
      <color rgb="FFF8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139701</xdr:colOff>
      <xdr:row>0</xdr:row>
      <xdr:rowOff>104775</xdr:rowOff>
    </xdr:from>
    <xdr:to>
      <xdr:col>11</xdr:col>
      <xdr:colOff>47984</xdr:colOff>
      <xdr:row>3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40B0AD0-3920-4B97-9EFF-1F0C6AA7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5951" y="104775"/>
          <a:ext cx="1505308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17</xdr:row>
      <xdr:rowOff>133350</xdr:rowOff>
    </xdr:from>
    <xdr:to>
      <xdr:col>1</xdr:col>
      <xdr:colOff>120650</xdr:colOff>
      <xdr:row>20</xdr:row>
      <xdr:rowOff>162985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D74652-A55D-4CC2-93CD-8D08126B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333750"/>
          <a:ext cx="1263650" cy="57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977E-42C1-4FE1-8CB1-F448B91CE736}">
  <sheetPr>
    <tabColor rgb="FF92D050"/>
  </sheetPr>
  <dimension ref="A1:AP53"/>
  <sheetViews>
    <sheetView showGridLines="0" tabSelected="1" zoomScaleNormal="100" workbookViewId="0">
      <selection activeCell="M4" sqref="M4"/>
    </sheetView>
  </sheetViews>
  <sheetFormatPr defaultColWidth="8.81640625" defaultRowHeight="14.5" x14ac:dyDescent="0.35"/>
  <cols>
    <col min="1" max="1" width="26.7265625" style="25" customWidth="1"/>
    <col min="2" max="2" width="9" style="25" customWidth="1"/>
    <col min="3" max="42" width="11.453125" style="25" customWidth="1"/>
    <col min="43" max="16384" width="8.81640625" style="25"/>
  </cols>
  <sheetData>
    <row r="1" spans="1:42" s="28" customFormat="1" ht="29" customHeight="1" x14ac:dyDescent="0.35">
      <c r="A1" s="309" t="s">
        <v>76</v>
      </c>
      <c r="B1" s="309"/>
      <c r="C1" s="309"/>
      <c r="D1" s="309"/>
      <c r="E1" s="309"/>
      <c r="F1" s="197"/>
      <c r="G1" s="223" t="s">
        <v>100</v>
      </c>
      <c r="H1" s="197"/>
      <c r="I1" s="198"/>
    </row>
    <row r="2" spans="1:42" ht="10" customHeight="1" x14ac:dyDescent="0.55000000000000004">
      <c r="A2" s="187" t="s">
        <v>101</v>
      </c>
      <c r="B2" s="194"/>
      <c r="C2" s="194"/>
      <c r="D2" s="195"/>
      <c r="E2" s="192"/>
      <c r="F2" s="192"/>
      <c r="G2" s="192"/>
      <c r="H2" s="192"/>
      <c r="I2" s="193"/>
    </row>
    <row r="3" spans="1:42" s="222" customFormat="1" ht="8.5" customHeight="1" x14ac:dyDescent="0.35">
      <c r="A3" s="187" t="s">
        <v>99</v>
      </c>
      <c r="B3" s="187"/>
      <c r="C3" s="187"/>
      <c r="D3" s="187"/>
      <c r="E3" s="187"/>
      <c r="F3" s="187"/>
      <c r="G3" s="187"/>
      <c r="H3" s="187"/>
      <c r="I3" s="187"/>
    </row>
    <row r="4" spans="1:42" ht="17" customHeight="1" x14ac:dyDescent="0.55000000000000004">
      <c r="A4" s="221" t="s">
        <v>79</v>
      </c>
      <c r="B4" s="194"/>
      <c r="C4" s="194"/>
      <c r="D4" s="195"/>
      <c r="E4" s="192"/>
      <c r="F4" s="192"/>
      <c r="G4" s="192"/>
      <c r="H4" s="192"/>
      <c r="I4" s="193"/>
    </row>
    <row r="5" spans="1:42" s="188" customFormat="1" ht="7.5" customHeight="1" x14ac:dyDescent="0.55000000000000004">
      <c r="A5" s="190"/>
      <c r="B5" s="191"/>
      <c r="C5" s="191"/>
      <c r="D5" s="191"/>
      <c r="E5" s="189"/>
      <c r="F5" s="189"/>
      <c r="G5" s="189"/>
      <c r="H5" s="189"/>
    </row>
    <row r="6" spans="1:42" s="28" customFormat="1" ht="17.5" customHeight="1" thickBot="1" x14ac:dyDescent="0.4">
      <c r="A6" s="196" t="s">
        <v>80</v>
      </c>
      <c r="B6" s="26"/>
      <c r="C6" s="26"/>
      <c r="D6" s="26"/>
      <c r="E6" s="27"/>
      <c r="F6" s="27"/>
      <c r="G6" s="27"/>
      <c r="H6" s="27"/>
    </row>
    <row r="7" spans="1:42" ht="22.5" customHeight="1" thickBot="1" x14ac:dyDescent="0.5">
      <c r="A7" s="29" t="s">
        <v>77</v>
      </c>
      <c r="B7" s="24">
        <v>0</v>
      </c>
      <c r="C7" s="308"/>
      <c r="D7" s="308"/>
      <c r="E7" s="308"/>
      <c r="F7" s="308"/>
      <c r="G7" s="308"/>
      <c r="H7" s="308"/>
      <c r="I7" s="184"/>
      <c r="J7" s="184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</row>
    <row r="8" spans="1:42" s="32" customFormat="1" ht="21" customHeight="1" thickBot="1" x14ac:dyDescent="0.4">
      <c r="A8" s="30" t="s">
        <v>78</v>
      </c>
      <c r="B8" s="31">
        <f>B7/7</f>
        <v>0</v>
      </c>
      <c r="C8" s="186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AA8" s="184"/>
      <c r="AB8" s="184"/>
      <c r="AC8" s="184"/>
      <c r="AD8" s="184"/>
      <c r="AI8" s="184"/>
      <c r="AJ8" s="184"/>
      <c r="AK8" s="184"/>
      <c r="AL8" s="184"/>
      <c r="AM8" s="184"/>
      <c r="AN8" s="184"/>
      <c r="AO8" s="184"/>
      <c r="AP8" s="184"/>
    </row>
    <row r="9" spans="1:42" ht="15" customHeight="1" x14ac:dyDescent="0.35">
      <c r="A9" s="180" t="s">
        <v>40</v>
      </c>
      <c r="B9" s="181">
        <f>B7*0.2/7</f>
        <v>0</v>
      </c>
      <c r="C9" s="302" t="s">
        <v>0</v>
      </c>
      <c r="D9" s="305" t="s">
        <v>1</v>
      </c>
      <c r="E9" s="227" t="s">
        <v>2</v>
      </c>
      <c r="F9" s="324" t="s">
        <v>3</v>
      </c>
      <c r="G9" s="327" t="s">
        <v>4</v>
      </c>
      <c r="H9" s="330" t="s">
        <v>5</v>
      </c>
      <c r="I9" s="333" t="s">
        <v>6</v>
      </c>
      <c r="J9" s="287" t="s">
        <v>7</v>
      </c>
      <c r="K9" s="336" t="s">
        <v>8</v>
      </c>
      <c r="L9" s="242" t="s">
        <v>9</v>
      </c>
      <c r="M9" s="245" t="s">
        <v>10</v>
      </c>
      <c r="N9" s="275" t="s">
        <v>11</v>
      </c>
      <c r="O9" s="293" t="s">
        <v>12</v>
      </c>
      <c r="P9" s="296" t="s">
        <v>13</v>
      </c>
      <c r="Q9" s="299" t="s">
        <v>14</v>
      </c>
      <c r="R9" s="224" t="s">
        <v>15</v>
      </c>
      <c r="S9" s="230" t="s">
        <v>16</v>
      </c>
      <c r="T9" s="233" t="s">
        <v>17</v>
      </c>
      <c r="U9" s="236" t="s">
        <v>18</v>
      </c>
      <c r="V9" s="239" t="s">
        <v>19</v>
      </c>
      <c r="W9" s="227" t="s">
        <v>20</v>
      </c>
      <c r="X9" s="251" t="s">
        <v>21</v>
      </c>
      <c r="Y9" s="254" t="s">
        <v>22</v>
      </c>
      <c r="Z9" s="257" t="s">
        <v>23</v>
      </c>
      <c r="AA9" s="272" t="s">
        <v>24</v>
      </c>
      <c r="AB9" s="242" t="s">
        <v>25</v>
      </c>
      <c r="AC9" s="245" t="s">
        <v>26</v>
      </c>
      <c r="AD9" s="275" t="s">
        <v>27</v>
      </c>
      <c r="AE9" s="260" t="s">
        <v>28</v>
      </c>
      <c r="AF9" s="263" t="s">
        <v>29</v>
      </c>
      <c r="AG9" s="266" t="s">
        <v>30</v>
      </c>
      <c r="AH9" s="269" t="s">
        <v>31</v>
      </c>
      <c r="AI9" s="278" t="s">
        <v>32</v>
      </c>
      <c r="AJ9" s="281" t="s">
        <v>33</v>
      </c>
      <c r="AK9" s="284" t="s">
        <v>34</v>
      </c>
      <c r="AL9" s="287" t="s">
        <v>35</v>
      </c>
      <c r="AM9" s="290" t="s">
        <v>36</v>
      </c>
      <c r="AN9" s="233" t="s">
        <v>37</v>
      </c>
      <c r="AO9" s="236" t="s">
        <v>38</v>
      </c>
      <c r="AP9" s="248" t="s">
        <v>39</v>
      </c>
    </row>
    <row r="10" spans="1:42" s="28" customFormat="1" ht="15" customHeight="1" x14ac:dyDescent="0.35">
      <c r="A10" s="33" t="s">
        <v>74</v>
      </c>
      <c r="B10" s="182">
        <f>B7*0.02/7</f>
        <v>0</v>
      </c>
      <c r="C10" s="303"/>
      <c r="D10" s="306"/>
      <c r="E10" s="228"/>
      <c r="F10" s="325"/>
      <c r="G10" s="328"/>
      <c r="H10" s="331"/>
      <c r="I10" s="334"/>
      <c r="J10" s="288"/>
      <c r="K10" s="337"/>
      <c r="L10" s="243"/>
      <c r="M10" s="246"/>
      <c r="N10" s="276"/>
      <c r="O10" s="294"/>
      <c r="P10" s="297"/>
      <c r="Q10" s="300"/>
      <c r="R10" s="225"/>
      <c r="S10" s="231"/>
      <c r="T10" s="234"/>
      <c r="U10" s="237"/>
      <c r="V10" s="240"/>
      <c r="W10" s="228"/>
      <c r="X10" s="252"/>
      <c r="Y10" s="255"/>
      <c r="Z10" s="258"/>
      <c r="AA10" s="273"/>
      <c r="AB10" s="243"/>
      <c r="AC10" s="246"/>
      <c r="AD10" s="276"/>
      <c r="AE10" s="261"/>
      <c r="AF10" s="264"/>
      <c r="AG10" s="267"/>
      <c r="AH10" s="270"/>
      <c r="AI10" s="279"/>
      <c r="AJ10" s="282"/>
      <c r="AK10" s="285"/>
      <c r="AL10" s="288"/>
      <c r="AM10" s="291"/>
      <c r="AN10" s="234"/>
      <c r="AO10" s="237"/>
      <c r="AP10" s="249"/>
    </row>
    <row r="11" spans="1:42" s="28" customFormat="1" ht="15" customHeight="1" x14ac:dyDescent="0.35">
      <c r="A11" s="40" t="s">
        <v>41</v>
      </c>
      <c r="B11" s="183">
        <f>0</f>
        <v>0</v>
      </c>
      <c r="C11" s="303"/>
      <c r="D11" s="306"/>
      <c r="E11" s="228"/>
      <c r="F11" s="325"/>
      <c r="G11" s="328"/>
      <c r="H11" s="331"/>
      <c r="I11" s="334"/>
      <c r="J11" s="288"/>
      <c r="K11" s="337"/>
      <c r="L11" s="243"/>
      <c r="M11" s="246"/>
      <c r="N11" s="276"/>
      <c r="O11" s="294"/>
      <c r="P11" s="297"/>
      <c r="Q11" s="300"/>
      <c r="R11" s="225"/>
      <c r="S11" s="231"/>
      <c r="T11" s="234"/>
      <c r="U11" s="237"/>
      <c r="V11" s="240"/>
      <c r="W11" s="228"/>
      <c r="X11" s="252"/>
      <c r="Y11" s="255"/>
      <c r="Z11" s="258"/>
      <c r="AA11" s="273"/>
      <c r="AB11" s="243"/>
      <c r="AC11" s="246"/>
      <c r="AD11" s="276"/>
      <c r="AE11" s="261"/>
      <c r="AF11" s="264"/>
      <c r="AG11" s="267"/>
      <c r="AH11" s="270"/>
      <c r="AI11" s="279"/>
      <c r="AJ11" s="282"/>
      <c r="AK11" s="285"/>
      <c r="AL11" s="288"/>
      <c r="AM11" s="291"/>
      <c r="AN11" s="234"/>
      <c r="AO11" s="237"/>
      <c r="AP11" s="249"/>
    </row>
    <row r="12" spans="1:42" s="28" customFormat="1" ht="15" customHeight="1" thickBot="1" x14ac:dyDescent="0.4">
      <c r="A12" s="46" t="s">
        <v>42</v>
      </c>
      <c r="B12" s="182">
        <f>B7*0.04/7</f>
        <v>0</v>
      </c>
      <c r="C12" s="304"/>
      <c r="D12" s="307"/>
      <c r="E12" s="229"/>
      <c r="F12" s="326"/>
      <c r="G12" s="329"/>
      <c r="H12" s="332"/>
      <c r="I12" s="335"/>
      <c r="J12" s="289"/>
      <c r="K12" s="338"/>
      <c r="L12" s="244"/>
      <c r="M12" s="247"/>
      <c r="N12" s="277"/>
      <c r="O12" s="295"/>
      <c r="P12" s="298"/>
      <c r="Q12" s="301"/>
      <c r="R12" s="226"/>
      <c r="S12" s="232"/>
      <c r="T12" s="235"/>
      <c r="U12" s="238"/>
      <c r="V12" s="241"/>
      <c r="W12" s="229"/>
      <c r="X12" s="253"/>
      <c r="Y12" s="256"/>
      <c r="Z12" s="259"/>
      <c r="AA12" s="274"/>
      <c r="AB12" s="244"/>
      <c r="AC12" s="247"/>
      <c r="AD12" s="277"/>
      <c r="AE12" s="262"/>
      <c r="AF12" s="265"/>
      <c r="AG12" s="268"/>
      <c r="AH12" s="271"/>
      <c r="AI12" s="280"/>
      <c r="AJ12" s="283"/>
      <c r="AK12" s="286"/>
      <c r="AL12" s="289"/>
      <c r="AM12" s="292"/>
      <c r="AN12" s="235"/>
      <c r="AO12" s="238"/>
      <c r="AP12" s="250"/>
    </row>
    <row r="13" spans="1:42" s="52" customFormat="1" ht="5.25" customHeight="1" x14ac:dyDescent="0.35">
      <c r="A13" s="310" t="s">
        <v>43</v>
      </c>
      <c r="B13" s="311"/>
      <c r="C13" s="316"/>
      <c r="D13" s="318"/>
      <c r="E13" s="320"/>
      <c r="F13" s="322"/>
      <c r="G13" s="320"/>
      <c r="H13" s="318"/>
      <c r="I13" s="320"/>
      <c r="J13" s="318"/>
      <c r="K13" s="320"/>
      <c r="L13" s="318"/>
      <c r="M13" s="320"/>
      <c r="N13" s="318"/>
      <c r="O13" s="320"/>
      <c r="P13" s="318"/>
      <c r="Q13" s="320"/>
      <c r="R13" s="318"/>
      <c r="S13" s="320"/>
      <c r="T13" s="318"/>
      <c r="U13" s="320"/>
      <c r="V13" s="318"/>
      <c r="W13" s="320"/>
      <c r="X13" s="318"/>
      <c r="Y13" s="320"/>
      <c r="Z13" s="318"/>
      <c r="AA13" s="320"/>
      <c r="AB13" s="318"/>
      <c r="AC13" s="320"/>
      <c r="AD13" s="318"/>
      <c r="AE13" s="320"/>
      <c r="AF13" s="318"/>
      <c r="AG13" s="320"/>
      <c r="AH13" s="318"/>
      <c r="AI13" s="320"/>
      <c r="AJ13" s="318"/>
      <c r="AK13" s="320"/>
      <c r="AL13" s="318"/>
      <c r="AM13" s="320"/>
      <c r="AN13" s="318"/>
      <c r="AO13" s="320"/>
      <c r="AP13" s="339"/>
    </row>
    <row r="14" spans="1:42" s="52" customFormat="1" ht="6" customHeight="1" x14ac:dyDescent="0.35">
      <c r="A14" s="312"/>
      <c r="B14" s="313"/>
      <c r="C14" s="316"/>
      <c r="D14" s="318"/>
      <c r="E14" s="320"/>
      <c r="F14" s="322"/>
      <c r="G14" s="320"/>
      <c r="H14" s="318"/>
      <c r="I14" s="320"/>
      <c r="J14" s="318"/>
      <c r="K14" s="320"/>
      <c r="L14" s="318"/>
      <c r="M14" s="320"/>
      <c r="N14" s="318"/>
      <c r="O14" s="320"/>
      <c r="P14" s="318"/>
      <c r="Q14" s="320"/>
      <c r="R14" s="318"/>
      <c r="S14" s="320"/>
      <c r="T14" s="318"/>
      <c r="U14" s="320"/>
      <c r="V14" s="318"/>
      <c r="W14" s="320"/>
      <c r="X14" s="318"/>
      <c r="Y14" s="320"/>
      <c r="Z14" s="318"/>
      <c r="AA14" s="320"/>
      <c r="AB14" s="318"/>
      <c r="AC14" s="320"/>
      <c r="AD14" s="318"/>
      <c r="AE14" s="320"/>
      <c r="AF14" s="318"/>
      <c r="AG14" s="320"/>
      <c r="AH14" s="318"/>
      <c r="AI14" s="320"/>
      <c r="AJ14" s="318"/>
      <c r="AK14" s="320"/>
      <c r="AL14" s="318"/>
      <c r="AM14" s="320"/>
      <c r="AN14" s="318"/>
      <c r="AO14" s="320"/>
      <c r="AP14" s="339"/>
    </row>
    <row r="15" spans="1:42" s="52" customFormat="1" ht="12" customHeight="1" thickBot="1" x14ac:dyDescent="0.4">
      <c r="A15" s="314"/>
      <c r="B15" s="315"/>
      <c r="C15" s="317"/>
      <c r="D15" s="319"/>
      <c r="E15" s="321"/>
      <c r="F15" s="323"/>
      <c r="G15" s="321"/>
      <c r="H15" s="319"/>
      <c r="I15" s="321"/>
      <c r="J15" s="319"/>
      <c r="K15" s="321"/>
      <c r="L15" s="319"/>
      <c r="M15" s="321"/>
      <c r="N15" s="319"/>
      <c r="O15" s="321"/>
      <c r="P15" s="319"/>
      <c r="Q15" s="321"/>
      <c r="R15" s="319"/>
      <c r="S15" s="321"/>
      <c r="T15" s="319"/>
      <c r="U15" s="321"/>
      <c r="V15" s="319"/>
      <c r="W15" s="321"/>
      <c r="X15" s="319"/>
      <c r="Y15" s="321"/>
      <c r="Z15" s="319"/>
      <c r="AA15" s="321"/>
      <c r="AB15" s="319"/>
      <c r="AC15" s="321"/>
      <c r="AD15" s="319"/>
      <c r="AE15" s="321"/>
      <c r="AF15" s="319"/>
      <c r="AG15" s="321"/>
      <c r="AH15" s="319"/>
      <c r="AI15" s="321"/>
      <c r="AJ15" s="319"/>
      <c r="AK15" s="321"/>
      <c r="AL15" s="319"/>
      <c r="AM15" s="321"/>
      <c r="AN15" s="319"/>
      <c r="AO15" s="321"/>
      <c r="AP15" s="340"/>
    </row>
    <row r="16" spans="1:42" ht="15" customHeight="1" x14ac:dyDescent="0.35">
      <c r="A16" s="53" t="s">
        <v>44</v>
      </c>
      <c r="B16" s="54">
        <f>B7*800/7</f>
        <v>0</v>
      </c>
      <c r="C16" s="55">
        <v>300</v>
      </c>
      <c r="D16" s="56">
        <f>B16/C16</f>
        <v>0</v>
      </c>
      <c r="E16" s="57">
        <v>400</v>
      </c>
      <c r="F16" s="58">
        <f>B16/E16</f>
        <v>0</v>
      </c>
      <c r="G16" s="59">
        <v>600</v>
      </c>
      <c r="H16" s="60">
        <f>B16/G16</f>
        <v>0</v>
      </c>
      <c r="I16" s="61">
        <v>600</v>
      </c>
      <c r="J16" s="62">
        <f>B16/I16</f>
        <v>0</v>
      </c>
      <c r="K16" s="63">
        <v>900</v>
      </c>
      <c r="L16" s="8">
        <f>B16/K16</f>
        <v>0</v>
      </c>
      <c r="M16" s="64">
        <v>700</v>
      </c>
      <c r="N16" s="8">
        <f>B16/M16</f>
        <v>0</v>
      </c>
      <c r="O16" s="64">
        <v>750</v>
      </c>
      <c r="P16" s="8">
        <f>$B16/O16</f>
        <v>0</v>
      </c>
      <c r="Q16" s="64">
        <v>1200</v>
      </c>
      <c r="R16" s="9">
        <f>$B16/Q16</f>
        <v>0</v>
      </c>
      <c r="S16" s="65">
        <v>900</v>
      </c>
      <c r="T16" s="8">
        <f>B16/S16</f>
        <v>0</v>
      </c>
      <c r="U16" s="64">
        <v>700</v>
      </c>
      <c r="V16" s="8">
        <f>B16/U16</f>
        <v>0</v>
      </c>
      <c r="W16" s="64">
        <v>770</v>
      </c>
      <c r="X16" s="8">
        <f>$B16/W16</f>
        <v>0</v>
      </c>
      <c r="Y16" s="64">
        <v>1300</v>
      </c>
      <c r="Z16" s="10">
        <f>$B16/Y16</f>
        <v>0</v>
      </c>
      <c r="AA16" s="63">
        <v>900</v>
      </c>
      <c r="AB16" s="8">
        <f>B16/AA16</f>
        <v>0</v>
      </c>
      <c r="AC16" s="64">
        <v>700</v>
      </c>
      <c r="AD16" s="8">
        <f>B16/AC16</f>
        <v>0</v>
      </c>
      <c r="AE16" s="64">
        <v>770</v>
      </c>
      <c r="AF16" s="8">
        <f>$B16/AE16</f>
        <v>0</v>
      </c>
      <c r="AG16" s="64">
        <v>1300</v>
      </c>
      <c r="AH16" s="9">
        <f>$B16/AG16</f>
        <v>0</v>
      </c>
      <c r="AI16" s="65">
        <v>900</v>
      </c>
      <c r="AJ16" s="8">
        <f>B16/AI16</f>
        <v>0</v>
      </c>
      <c r="AK16" s="64">
        <v>700</v>
      </c>
      <c r="AL16" s="10">
        <f>B16/AK16</f>
        <v>0</v>
      </c>
      <c r="AM16" s="63">
        <v>900</v>
      </c>
      <c r="AN16" s="8">
        <f>B16/AM16</f>
        <v>0</v>
      </c>
      <c r="AO16" s="64">
        <v>700</v>
      </c>
      <c r="AP16" s="8">
        <f>B16/AO16</f>
        <v>0</v>
      </c>
    </row>
    <row r="17" spans="1:42" ht="15" customHeight="1" x14ac:dyDescent="0.35">
      <c r="A17" s="66" t="s">
        <v>75</v>
      </c>
      <c r="B17" s="67">
        <f>(10/7)*B7</f>
        <v>0</v>
      </c>
      <c r="C17" s="68">
        <v>15</v>
      </c>
      <c r="D17" s="69">
        <f>B17/C17</f>
        <v>0</v>
      </c>
      <c r="E17" s="70">
        <v>15</v>
      </c>
      <c r="F17" s="71">
        <f>B17/E17</f>
        <v>0</v>
      </c>
      <c r="G17" s="72">
        <v>15</v>
      </c>
      <c r="H17" s="73">
        <f>B17/G17</f>
        <v>0</v>
      </c>
      <c r="I17" s="74">
        <v>15</v>
      </c>
      <c r="J17" s="75">
        <f>B17/I17</f>
        <v>0</v>
      </c>
      <c r="K17" s="76">
        <v>15</v>
      </c>
      <c r="L17" s="11">
        <f>B17/K17</f>
        <v>0</v>
      </c>
      <c r="M17" s="77">
        <v>15</v>
      </c>
      <c r="N17" s="11">
        <f>B17/M17</f>
        <v>0</v>
      </c>
      <c r="O17" s="77">
        <v>15</v>
      </c>
      <c r="P17" s="11">
        <f>$B17/O17</f>
        <v>0</v>
      </c>
      <c r="Q17" s="77">
        <v>15</v>
      </c>
      <c r="R17" s="12">
        <f>$B17/Q17</f>
        <v>0</v>
      </c>
      <c r="S17" s="78">
        <v>15</v>
      </c>
      <c r="T17" s="11">
        <f>B17/S17</f>
        <v>0</v>
      </c>
      <c r="U17" s="77">
        <v>15</v>
      </c>
      <c r="V17" s="11">
        <f>B17/U17</f>
        <v>0</v>
      </c>
      <c r="W17" s="77">
        <v>15</v>
      </c>
      <c r="X17" s="11">
        <f>$B17/W17</f>
        <v>0</v>
      </c>
      <c r="Y17" s="77">
        <v>15</v>
      </c>
      <c r="Z17" s="13">
        <f>$B17/Y17</f>
        <v>0</v>
      </c>
      <c r="AA17" s="76">
        <v>15</v>
      </c>
      <c r="AB17" s="11">
        <f>B17/AA17</f>
        <v>0</v>
      </c>
      <c r="AC17" s="77">
        <v>15</v>
      </c>
      <c r="AD17" s="11">
        <f>B17/AC17</f>
        <v>0</v>
      </c>
      <c r="AE17" s="77">
        <v>15</v>
      </c>
      <c r="AF17" s="11">
        <f>$B17/AE17</f>
        <v>0</v>
      </c>
      <c r="AG17" s="77">
        <v>15</v>
      </c>
      <c r="AH17" s="12">
        <f>$B17/AG17</f>
        <v>0</v>
      </c>
      <c r="AI17" s="78">
        <v>15</v>
      </c>
      <c r="AJ17" s="11">
        <f>B17/AI17</f>
        <v>0</v>
      </c>
      <c r="AK17" s="77">
        <v>15</v>
      </c>
      <c r="AL17" s="13">
        <f>B17/AK17</f>
        <v>0</v>
      </c>
      <c r="AM17" s="76">
        <v>20</v>
      </c>
      <c r="AN17" s="11">
        <f>B17/AM17</f>
        <v>0</v>
      </c>
      <c r="AO17" s="77">
        <v>20</v>
      </c>
      <c r="AP17" s="11">
        <f>B17/AO17</f>
        <v>0</v>
      </c>
    </row>
    <row r="18" spans="1:42" s="28" customFormat="1" ht="15" customHeight="1" x14ac:dyDescent="0.35">
      <c r="A18" s="79" t="s">
        <v>45</v>
      </c>
      <c r="B18" s="80">
        <f>B7*9/7</f>
        <v>0</v>
      </c>
      <c r="C18" s="81">
        <v>6</v>
      </c>
      <c r="D18" s="82">
        <f t="shared" ref="D18:D29" si="0">B18/C18</f>
        <v>0</v>
      </c>
      <c r="E18" s="83">
        <v>7</v>
      </c>
      <c r="F18" s="34">
        <f t="shared" ref="F18:F29" si="1">B18/E18</f>
        <v>0</v>
      </c>
      <c r="G18" s="84">
        <v>11</v>
      </c>
      <c r="H18" s="36">
        <f t="shared" ref="H18:H29" si="2">B18/G18</f>
        <v>0</v>
      </c>
      <c r="I18" s="85">
        <v>11</v>
      </c>
      <c r="J18" s="38">
        <f t="shared" ref="J18:J29" si="3">B18/I18</f>
        <v>0</v>
      </c>
      <c r="K18" s="39">
        <v>15</v>
      </c>
      <c r="L18" s="1">
        <f t="shared" ref="L18:L29" si="4">B18/K18</f>
        <v>0</v>
      </c>
      <c r="M18" s="37">
        <v>15</v>
      </c>
      <c r="N18" s="1">
        <f t="shared" ref="N18:N29" si="5">B18/M18</f>
        <v>0</v>
      </c>
      <c r="O18" s="37">
        <v>15</v>
      </c>
      <c r="P18" s="1">
        <f t="shared" ref="P18:P29" si="6">$B18/O18</f>
        <v>0</v>
      </c>
      <c r="Q18" s="37">
        <v>19</v>
      </c>
      <c r="R18" s="2">
        <f t="shared" ref="R18:R29" si="7">$B18/Q18</f>
        <v>0</v>
      </c>
      <c r="S18" s="35">
        <v>15</v>
      </c>
      <c r="T18" s="1">
        <f t="shared" ref="T18:T29" si="8">B18/S18</f>
        <v>0</v>
      </c>
      <c r="U18" s="37">
        <v>15</v>
      </c>
      <c r="V18" s="1">
        <f t="shared" ref="V18:V29" si="9">B18/U18</f>
        <v>0</v>
      </c>
      <c r="W18" s="37">
        <v>15</v>
      </c>
      <c r="X18" s="1">
        <f t="shared" ref="X18:X29" si="10">$B18/W18</f>
        <v>0</v>
      </c>
      <c r="Y18" s="37">
        <v>19</v>
      </c>
      <c r="Z18" s="3">
        <f t="shared" ref="Z18:Z29" si="11">$B18/Y18</f>
        <v>0</v>
      </c>
      <c r="AA18" s="39">
        <v>15</v>
      </c>
      <c r="AB18" s="1">
        <f t="shared" ref="AB18:AB29" si="12">B18/AA18</f>
        <v>0</v>
      </c>
      <c r="AC18" s="37">
        <v>15</v>
      </c>
      <c r="AD18" s="1">
        <f t="shared" ref="AD18:AD29" si="13">B18/AC18</f>
        <v>0</v>
      </c>
      <c r="AE18" s="37">
        <v>15</v>
      </c>
      <c r="AF18" s="1">
        <f t="shared" ref="AF18:AF29" si="14">$B18/AE18</f>
        <v>0</v>
      </c>
      <c r="AG18" s="37">
        <v>19</v>
      </c>
      <c r="AH18" s="2">
        <f t="shared" ref="AH18:AH29" si="15">$B18/AG18</f>
        <v>0</v>
      </c>
      <c r="AI18" s="35">
        <v>15</v>
      </c>
      <c r="AJ18" s="1">
        <f t="shared" ref="AJ18:AJ29" si="16">B18/AI18</f>
        <v>0</v>
      </c>
      <c r="AK18" s="37">
        <v>15</v>
      </c>
      <c r="AL18" s="3">
        <f t="shared" ref="AL18:AL29" si="17">B18/AK18</f>
        <v>0</v>
      </c>
      <c r="AM18" s="39">
        <v>15</v>
      </c>
      <c r="AN18" s="1">
        <f t="shared" ref="AN18:AN29" si="18">B18/AM18</f>
        <v>0</v>
      </c>
      <c r="AO18" s="37">
        <v>15</v>
      </c>
      <c r="AP18" s="1">
        <f t="shared" ref="AP18:AP29" si="19">B18/AO18</f>
        <v>0</v>
      </c>
    </row>
    <row r="19" spans="1:42" s="28" customFormat="1" ht="15" customHeight="1" x14ac:dyDescent="0.35">
      <c r="A19" s="66" t="s">
        <v>46</v>
      </c>
      <c r="B19" s="67">
        <f>B7*70/7</f>
        <v>0</v>
      </c>
      <c r="C19" s="86">
        <v>30</v>
      </c>
      <c r="D19" s="87">
        <f t="shared" si="0"/>
        <v>0</v>
      </c>
      <c r="E19" s="88">
        <v>55</v>
      </c>
      <c r="F19" s="89">
        <f t="shared" si="1"/>
        <v>0</v>
      </c>
      <c r="G19" s="90">
        <v>60</v>
      </c>
      <c r="H19" s="41">
        <f t="shared" si="2"/>
        <v>0</v>
      </c>
      <c r="I19" s="91">
        <v>60</v>
      </c>
      <c r="J19" s="42">
        <f t="shared" si="3"/>
        <v>0</v>
      </c>
      <c r="K19" s="92">
        <v>75</v>
      </c>
      <c r="L19" s="4">
        <f t="shared" si="4"/>
        <v>0</v>
      </c>
      <c r="M19" s="93">
        <v>75</v>
      </c>
      <c r="N19" s="4">
        <f t="shared" si="5"/>
        <v>0</v>
      </c>
      <c r="O19" s="93">
        <v>75</v>
      </c>
      <c r="P19" s="4">
        <f t="shared" si="6"/>
        <v>0</v>
      </c>
      <c r="Q19" s="93">
        <v>75</v>
      </c>
      <c r="R19" s="14">
        <f t="shared" si="7"/>
        <v>0</v>
      </c>
      <c r="S19" s="94">
        <v>120</v>
      </c>
      <c r="T19" s="4">
        <f t="shared" si="8"/>
        <v>0</v>
      </c>
      <c r="U19" s="93">
        <v>90</v>
      </c>
      <c r="V19" s="4">
        <f t="shared" si="9"/>
        <v>0</v>
      </c>
      <c r="W19" s="93">
        <v>90</v>
      </c>
      <c r="X19" s="4">
        <f t="shared" si="10"/>
        <v>0</v>
      </c>
      <c r="Y19" s="93">
        <v>90</v>
      </c>
      <c r="Z19" s="15">
        <f t="shared" si="11"/>
        <v>0</v>
      </c>
      <c r="AA19" s="92">
        <v>120</v>
      </c>
      <c r="AB19" s="4">
        <f t="shared" si="12"/>
        <v>0</v>
      </c>
      <c r="AC19" s="93">
        <v>90</v>
      </c>
      <c r="AD19" s="4">
        <f t="shared" si="13"/>
        <v>0</v>
      </c>
      <c r="AE19" s="93">
        <v>90</v>
      </c>
      <c r="AF19" s="4">
        <f t="shared" si="14"/>
        <v>0</v>
      </c>
      <c r="AG19" s="93">
        <v>90</v>
      </c>
      <c r="AH19" s="14">
        <f t="shared" si="15"/>
        <v>0</v>
      </c>
      <c r="AI19" s="94">
        <v>120</v>
      </c>
      <c r="AJ19" s="4">
        <f t="shared" si="16"/>
        <v>0</v>
      </c>
      <c r="AK19" s="93">
        <v>90</v>
      </c>
      <c r="AL19" s="15">
        <f t="shared" si="17"/>
        <v>0</v>
      </c>
      <c r="AM19" s="92">
        <v>120</v>
      </c>
      <c r="AN19" s="4">
        <f t="shared" si="18"/>
        <v>0</v>
      </c>
      <c r="AO19" s="93">
        <v>90</v>
      </c>
      <c r="AP19" s="4">
        <f t="shared" si="19"/>
        <v>0</v>
      </c>
    </row>
    <row r="20" spans="1:42" s="28" customFormat="1" ht="15" customHeight="1" x14ac:dyDescent="0.35">
      <c r="A20" s="79" t="s">
        <v>47</v>
      </c>
      <c r="B20" s="95">
        <f>(1.2/7)*B7</f>
        <v>0</v>
      </c>
      <c r="C20" s="96">
        <v>0.5</v>
      </c>
      <c r="D20" s="97">
        <f t="shared" si="0"/>
        <v>0</v>
      </c>
      <c r="E20" s="98">
        <v>0.6</v>
      </c>
      <c r="F20" s="99">
        <f t="shared" si="1"/>
        <v>0</v>
      </c>
      <c r="G20" s="100">
        <v>0.9</v>
      </c>
      <c r="H20" s="48">
        <f t="shared" si="2"/>
        <v>0</v>
      </c>
      <c r="I20" s="101">
        <v>0.9</v>
      </c>
      <c r="J20" s="50">
        <f t="shared" si="3"/>
        <v>0</v>
      </c>
      <c r="K20" s="51">
        <v>1.2</v>
      </c>
      <c r="L20" s="5">
        <f t="shared" si="4"/>
        <v>0</v>
      </c>
      <c r="M20" s="49">
        <v>1</v>
      </c>
      <c r="N20" s="5">
        <f t="shared" si="5"/>
        <v>0</v>
      </c>
      <c r="O20" s="49">
        <v>1.4</v>
      </c>
      <c r="P20" s="5">
        <f t="shared" si="6"/>
        <v>0</v>
      </c>
      <c r="Q20" s="49">
        <v>1.4</v>
      </c>
      <c r="R20" s="6">
        <f t="shared" si="7"/>
        <v>0</v>
      </c>
      <c r="S20" s="47">
        <v>1.2</v>
      </c>
      <c r="T20" s="5">
        <f t="shared" si="8"/>
        <v>0</v>
      </c>
      <c r="U20" s="49">
        <v>1.1000000000000001</v>
      </c>
      <c r="V20" s="5">
        <f t="shared" si="9"/>
        <v>0</v>
      </c>
      <c r="W20" s="49">
        <v>1.4</v>
      </c>
      <c r="X20" s="5">
        <f t="shared" si="10"/>
        <v>0</v>
      </c>
      <c r="Y20" s="49">
        <v>1.4</v>
      </c>
      <c r="Z20" s="7">
        <f t="shared" si="11"/>
        <v>0</v>
      </c>
      <c r="AA20" s="51">
        <v>1.2</v>
      </c>
      <c r="AB20" s="5">
        <f t="shared" si="12"/>
        <v>0</v>
      </c>
      <c r="AC20" s="49">
        <v>1.1000000000000001</v>
      </c>
      <c r="AD20" s="5">
        <f t="shared" si="13"/>
        <v>0</v>
      </c>
      <c r="AE20" s="49">
        <v>1.4</v>
      </c>
      <c r="AF20" s="5">
        <f t="shared" si="14"/>
        <v>0</v>
      </c>
      <c r="AG20" s="49">
        <v>1.4</v>
      </c>
      <c r="AH20" s="6">
        <f t="shared" si="15"/>
        <v>0</v>
      </c>
      <c r="AI20" s="47">
        <v>1.2</v>
      </c>
      <c r="AJ20" s="5">
        <f t="shared" si="16"/>
        <v>0</v>
      </c>
      <c r="AK20" s="49">
        <v>1.1000000000000001</v>
      </c>
      <c r="AL20" s="7">
        <f t="shared" si="17"/>
        <v>0</v>
      </c>
      <c r="AM20" s="51">
        <v>1.2</v>
      </c>
      <c r="AN20" s="5">
        <f t="shared" si="18"/>
        <v>0</v>
      </c>
      <c r="AO20" s="49">
        <v>1.1000000000000001</v>
      </c>
      <c r="AP20" s="5">
        <f t="shared" si="19"/>
        <v>0</v>
      </c>
    </row>
    <row r="21" spans="1:42" s="28" customFormat="1" ht="15" customHeight="1" x14ac:dyDescent="0.35">
      <c r="A21" s="66" t="s">
        <v>48</v>
      </c>
      <c r="B21" s="102">
        <f>1.4/7*B7</f>
        <v>0</v>
      </c>
      <c r="C21" s="103">
        <v>0.5</v>
      </c>
      <c r="D21" s="87">
        <f t="shared" si="0"/>
        <v>0</v>
      </c>
      <c r="E21" s="104">
        <v>0.6</v>
      </c>
      <c r="F21" s="89">
        <f t="shared" si="1"/>
        <v>0</v>
      </c>
      <c r="G21" s="105">
        <v>0.9</v>
      </c>
      <c r="H21" s="41">
        <f t="shared" si="2"/>
        <v>0</v>
      </c>
      <c r="I21" s="106">
        <v>0.9</v>
      </c>
      <c r="J21" s="42">
        <f t="shared" si="3"/>
        <v>0</v>
      </c>
      <c r="K21" s="43">
        <v>1.3</v>
      </c>
      <c r="L21" s="4">
        <f t="shared" si="4"/>
        <v>0</v>
      </c>
      <c r="M21" s="44">
        <v>1</v>
      </c>
      <c r="N21" s="4">
        <f t="shared" si="5"/>
        <v>0</v>
      </c>
      <c r="O21" s="44">
        <v>1.4</v>
      </c>
      <c r="P21" s="4">
        <f t="shared" si="6"/>
        <v>0</v>
      </c>
      <c r="Q21" s="44">
        <v>1.6</v>
      </c>
      <c r="R21" s="14">
        <f t="shared" si="7"/>
        <v>0</v>
      </c>
      <c r="S21" s="45">
        <v>1.3</v>
      </c>
      <c r="T21" s="4">
        <f t="shared" si="8"/>
        <v>0</v>
      </c>
      <c r="U21" s="44">
        <v>1.1000000000000001</v>
      </c>
      <c r="V21" s="4">
        <f t="shared" si="9"/>
        <v>0</v>
      </c>
      <c r="W21" s="44">
        <v>1.4</v>
      </c>
      <c r="X21" s="4">
        <f t="shared" si="10"/>
        <v>0</v>
      </c>
      <c r="Y21" s="44">
        <v>1.6</v>
      </c>
      <c r="Z21" s="15">
        <f t="shared" si="11"/>
        <v>0</v>
      </c>
      <c r="AA21" s="43">
        <v>1.3</v>
      </c>
      <c r="AB21" s="4">
        <f t="shared" si="12"/>
        <v>0</v>
      </c>
      <c r="AC21" s="44">
        <v>1.1000000000000001</v>
      </c>
      <c r="AD21" s="4">
        <f t="shared" si="13"/>
        <v>0</v>
      </c>
      <c r="AE21" s="44">
        <v>1.4</v>
      </c>
      <c r="AF21" s="4">
        <f t="shared" si="14"/>
        <v>0</v>
      </c>
      <c r="AG21" s="44">
        <v>1.6</v>
      </c>
      <c r="AH21" s="14">
        <f t="shared" si="15"/>
        <v>0</v>
      </c>
      <c r="AI21" s="45">
        <v>1.3</v>
      </c>
      <c r="AJ21" s="4">
        <f t="shared" si="16"/>
        <v>0</v>
      </c>
      <c r="AK21" s="44">
        <v>1.1000000000000001</v>
      </c>
      <c r="AL21" s="15">
        <f t="shared" si="17"/>
        <v>0</v>
      </c>
      <c r="AM21" s="43">
        <v>1.3</v>
      </c>
      <c r="AN21" s="4">
        <f t="shared" si="18"/>
        <v>0</v>
      </c>
      <c r="AO21" s="44">
        <v>1.1000000000000001</v>
      </c>
      <c r="AP21" s="4">
        <f t="shared" si="19"/>
        <v>0</v>
      </c>
    </row>
    <row r="22" spans="1:42" s="28" customFormat="1" ht="15" customHeight="1" x14ac:dyDescent="0.35">
      <c r="A22" s="79" t="s">
        <v>49</v>
      </c>
      <c r="B22" s="95">
        <f>1.6/7*B7</f>
        <v>0</v>
      </c>
      <c r="C22" s="96">
        <v>0.5</v>
      </c>
      <c r="D22" s="97">
        <f t="shared" si="0"/>
        <v>0</v>
      </c>
      <c r="E22" s="98">
        <v>0.6</v>
      </c>
      <c r="F22" s="99">
        <f t="shared" si="1"/>
        <v>0</v>
      </c>
      <c r="G22" s="100">
        <v>1</v>
      </c>
      <c r="H22" s="48">
        <f t="shared" si="2"/>
        <v>0</v>
      </c>
      <c r="I22" s="101">
        <v>1</v>
      </c>
      <c r="J22" s="50">
        <f t="shared" si="3"/>
        <v>0</v>
      </c>
      <c r="K22" s="51">
        <v>1.3</v>
      </c>
      <c r="L22" s="5">
        <f t="shared" si="4"/>
        <v>0</v>
      </c>
      <c r="M22" s="49">
        <v>1.2</v>
      </c>
      <c r="N22" s="5">
        <f t="shared" si="5"/>
        <v>0</v>
      </c>
      <c r="O22" s="49">
        <v>1.9</v>
      </c>
      <c r="P22" s="5">
        <f t="shared" si="6"/>
        <v>0</v>
      </c>
      <c r="Q22" s="101">
        <v>2</v>
      </c>
      <c r="R22" s="6">
        <f t="shared" si="7"/>
        <v>0</v>
      </c>
      <c r="S22" s="47">
        <v>1.3</v>
      </c>
      <c r="T22" s="5">
        <f t="shared" si="8"/>
        <v>0</v>
      </c>
      <c r="U22" s="49">
        <v>1.3</v>
      </c>
      <c r="V22" s="5">
        <f t="shared" si="9"/>
        <v>0</v>
      </c>
      <c r="W22" s="49">
        <v>1.9</v>
      </c>
      <c r="X22" s="5">
        <f t="shared" si="10"/>
        <v>0</v>
      </c>
      <c r="Y22" s="101">
        <v>2</v>
      </c>
      <c r="Z22" s="7">
        <f t="shared" si="11"/>
        <v>0</v>
      </c>
      <c r="AA22" s="51">
        <v>1.3</v>
      </c>
      <c r="AB22" s="5">
        <f t="shared" si="12"/>
        <v>0</v>
      </c>
      <c r="AC22" s="49">
        <v>1.3</v>
      </c>
      <c r="AD22" s="5">
        <f t="shared" si="13"/>
        <v>0</v>
      </c>
      <c r="AE22" s="49">
        <v>1.9</v>
      </c>
      <c r="AF22" s="5">
        <f t="shared" si="14"/>
        <v>0</v>
      </c>
      <c r="AG22" s="101">
        <v>2</v>
      </c>
      <c r="AH22" s="6">
        <f t="shared" si="15"/>
        <v>0</v>
      </c>
      <c r="AI22" s="47">
        <v>1.7</v>
      </c>
      <c r="AJ22" s="5">
        <f t="shared" si="16"/>
        <v>0</v>
      </c>
      <c r="AK22" s="49">
        <v>1.5</v>
      </c>
      <c r="AL22" s="7">
        <f t="shared" si="17"/>
        <v>0</v>
      </c>
      <c r="AM22" s="51">
        <v>1.7</v>
      </c>
      <c r="AN22" s="5">
        <f t="shared" si="18"/>
        <v>0</v>
      </c>
      <c r="AO22" s="49">
        <v>1.5</v>
      </c>
      <c r="AP22" s="5">
        <f t="shared" si="19"/>
        <v>0</v>
      </c>
    </row>
    <row r="23" spans="1:42" s="28" customFormat="1" ht="15" customHeight="1" x14ac:dyDescent="0.35">
      <c r="A23" s="66" t="s">
        <v>50</v>
      </c>
      <c r="B23" s="102">
        <f>5/7*B7</f>
        <v>0</v>
      </c>
      <c r="C23" s="103">
        <v>0.9</v>
      </c>
      <c r="D23" s="87">
        <f t="shared" si="0"/>
        <v>0</v>
      </c>
      <c r="E23" s="104">
        <v>1.2</v>
      </c>
      <c r="F23" s="89">
        <f t="shared" si="1"/>
        <v>0</v>
      </c>
      <c r="G23" s="105">
        <v>1.8</v>
      </c>
      <c r="H23" s="41">
        <f t="shared" si="2"/>
        <v>0</v>
      </c>
      <c r="I23" s="106">
        <v>1.8</v>
      </c>
      <c r="J23" s="42">
        <f t="shared" si="3"/>
        <v>0</v>
      </c>
      <c r="K23" s="43">
        <v>2.4</v>
      </c>
      <c r="L23" s="4">
        <f t="shared" si="4"/>
        <v>0</v>
      </c>
      <c r="M23" s="44">
        <v>2.4</v>
      </c>
      <c r="N23" s="4">
        <f t="shared" si="5"/>
        <v>0</v>
      </c>
      <c r="O23" s="44">
        <v>2.6</v>
      </c>
      <c r="P23" s="4">
        <f t="shared" si="6"/>
        <v>0</v>
      </c>
      <c r="Q23" s="44">
        <v>2.8</v>
      </c>
      <c r="R23" s="14">
        <f t="shared" si="7"/>
        <v>0</v>
      </c>
      <c r="S23" s="45">
        <v>2.4</v>
      </c>
      <c r="T23" s="4">
        <f t="shared" si="8"/>
        <v>0</v>
      </c>
      <c r="U23" s="44">
        <v>2.4</v>
      </c>
      <c r="V23" s="4">
        <f t="shared" si="9"/>
        <v>0</v>
      </c>
      <c r="W23" s="44">
        <v>2.6</v>
      </c>
      <c r="X23" s="4">
        <f t="shared" si="10"/>
        <v>0</v>
      </c>
      <c r="Y23" s="44">
        <v>2.8</v>
      </c>
      <c r="Z23" s="15">
        <f t="shared" si="11"/>
        <v>0</v>
      </c>
      <c r="AA23" s="43">
        <v>2.4</v>
      </c>
      <c r="AB23" s="4">
        <f t="shared" si="12"/>
        <v>0</v>
      </c>
      <c r="AC23" s="44">
        <v>2.4</v>
      </c>
      <c r="AD23" s="4">
        <f t="shared" si="13"/>
        <v>0</v>
      </c>
      <c r="AE23" s="44">
        <v>2.6</v>
      </c>
      <c r="AF23" s="4">
        <f t="shared" si="14"/>
        <v>0</v>
      </c>
      <c r="AG23" s="44">
        <v>2.8</v>
      </c>
      <c r="AH23" s="14">
        <f t="shared" si="15"/>
        <v>0</v>
      </c>
      <c r="AI23" s="45">
        <v>2.4</v>
      </c>
      <c r="AJ23" s="4">
        <f t="shared" si="16"/>
        <v>0</v>
      </c>
      <c r="AK23" s="44">
        <v>2.4</v>
      </c>
      <c r="AL23" s="15">
        <f t="shared" si="17"/>
        <v>0</v>
      </c>
      <c r="AM23" s="43">
        <v>2.4</v>
      </c>
      <c r="AN23" s="4">
        <f t="shared" si="18"/>
        <v>0</v>
      </c>
      <c r="AO23" s="44">
        <v>2.4</v>
      </c>
      <c r="AP23" s="4">
        <f t="shared" si="19"/>
        <v>0</v>
      </c>
    </row>
    <row r="24" spans="1:42" s="28" customFormat="1" ht="15" customHeight="1" x14ac:dyDescent="0.35">
      <c r="A24" s="79" t="s">
        <v>51</v>
      </c>
      <c r="B24" s="80">
        <f>20/7*B7</f>
        <v>0</v>
      </c>
      <c r="C24" s="96">
        <v>6</v>
      </c>
      <c r="D24" s="97">
        <f t="shared" si="0"/>
        <v>0</v>
      </c>
      <c r="E24" s="98">
        <v>8</v>
      </c>
      <c r="F24" s="99">
        <f t="shared" si="1"/>
        <v>0</v>
      </c>
      <c r="G24" s="107">
        <v>12</v>
      </c>
      <c r="H24" s="48">
        <f t="shared" si="2"/>
        <v>0</v>
      </c>
      <c r="I24" s="108">
        <v>12</v>
      </c>
      <c r="J24" s="50">
        <f t="shared" si="3"/>
        <v>0</v>
      </c>
      <c r="K24" s="51">
        <v>16</v>
      </c>
      <c r="L24" s="5">
        <f t="shared" si="4"/>
        <v>0</v>
      </c>
      <c r="M24" s="49">
        <v>14</v>
      </c>
      <c r="N24" s="5">
        <f t="shared" si="5"/>
        <v>0</v>
      </c>
      <c r="O24" s="49">
        <v>18</v>
      </c>
      <c r="P24" s="5">
        <f t="shared" si="6"/>
        <v>0</v>
      </c>
      <c r="Q24" s="49">
        <v>17</v>
      </c>
      <c r="R24" s="6">
        <f t="shared" si="7"/>
        <v>0</v>
      </c>
      <c r="S24" s="47">
        <v>16</v>
      </c>
      <c r="T24" s="5">
        <f t="shared" si="8"/>
        <v>0</v>
      </c>
      <c r="U24" s="49">
        <v>14</v>
      </c>
      <c r="V24" s="5">
        <f t="shared" si="9"/>
        <v>0</v>
      </c>
      <c r="W24" s="49">
        <v>18</v>
      </c>
      <c r="X24" s="5">
        <f t="shared" si="10"/>
        <v>0</v>
      </c>
      <c r="Y24" s="49">
        <v>17</v>
      </c>
      <c r="Z24" s="7">
        <f t="shared" si="11"/>
        <v>0</v>
      </c>
      <c r="AA24" s="51">
        <v>16</v>
      </c>
      <c r="AB24" s="5">
        <f t="shared" si="12"/>
        <v>0</v>
      </c>
      <c r="AC24" s="49">
        <v>14</v>
      </c>
      <c r="AD24" s="5">
        <f t="shared" si="13"/>
        <v>0</v>
      </c>
      <c r="AE24" s="49">
        <v>18</v>
      </c>
      <c r="AF24" s="5">
        <f t="shared" si="14"/>
        <v>0</v>
      </c>
      <c r="AG24" s="49">
        <v>17</v>
      </c>
      <c r="AH24" s="6">
        <f t="shared" si="15"/>
        <v>0</v>
      </c>
      <c r="AI24" s="47">
        <v>16</v>
      </c>
      <c r="AJ24" s="5">
        <f t="shared" si="16"/>
        <v>0</v>
      </c>
      <c r="AK24" s="49">
        <v>14</v>
      </c>
      <c r="AL24" s="7">
        <f t="shared" si="17"/>
        <v>0</v>
      </c>
      <c r="AM24" s="51">
        <v>16</v>
      </c>
      <c r="AN24" s="5">
        <f t="shared" si="18"/>
        <v>0</v>
      </c>
      <c r="AO24" s="49">
        <v>14</v>
      </c>
      <c r="AP24" s="5">
        <f t="shared" si="19"/>
        <v>0</v>
      </c>
    </row>
    <row r="25" spans="1:42" s="28" customFormat="1" ht="15" customHeight="1" x14ac:dyDescent="0.35">
      <c r="A25" s="66" t="s">
        <v>52</v>
      </c>
      <c r="B25" s="109">
        <f>700/7*B7</f>
        <v>0</v>
      </c>
      <c r="C25" s="103">
        <v>150</v>
      </c>
      <c r="D25" s="87">
        <f t="shared" si="0"/>
        <v>0</v>
      </c>
      <c r="E25" s="104">
        <v>200</v>
      </c>
      <c r="F25" s="89">
        <f t="shared" si="1"/>
        <v>0</v>
      </c>
      <c r="G25" s="110">
        <v>300</v>
      </c>
      <c r="H25" s="41">
        <f t="shared" si="2"/>
        <v>0</v>
      </c>
      <c r="I25" s="111">
        <v>300</v>
      </c>
      <c r="J25" s="42">
        <f t="shared" si="3"/>
        <v>0</v>
      </c>
      <c r="K25" s="43">
        <v>400</v>
      </c>
      <c r="L25" s="4">
        <f t="shared" si="4"/>
        <v>0</v>
      </c>
      <c r="M25" s="44">
        <v>400</v>
      </c>
      <c r="N25" s="4">
        <f t="shared" si="5"/>
        <v>0</v>
      </c>
      <c r="O25" s="44">
        <v>600</v>
      </c>
      <c r="P25" s="4">
        <f t="shared" si="6"/>
        <v>0</v>
      </c>
      <c r="Q25" s="44">
        <v>500</v>
      </c>
      <c r="R25" s="14">
        <f t="shared" si="7"/>
        <v>0</v>
      </c>
      <c r="S25" s="45">
        <v>400</v>
      </c>
      <c r="T25" s="4">
        <f t="shared" si="8"/>
        <v>0</v>
      </c>
      <c r="U25" s="44">
        <v>400</v>
      </c>
      <c r="V25" s="4">
        <f t="shared" si="9"/>
        <v>0</v>
      </c>
      <c r="W25" s="44">
        <v>600</v>
      </c>
      <c r="X25" s="4">
        <f t="shared" si="10"/>
        <v>0</v>
      </c>
      <c r="Y25" s="44">
        <v>500</v>
      </c>
      <c r="Z25" s="15">
        <f t="shared" si="11"/>
        <v>0</v>
      </c>
      <c r="AA25" s="43">
        <v>400</v>
      </c>
      <c r="AB25" s="4">
        <f t="shared" si="12"/>
        <v>0</v>
      </c>
      <c r="AC25" s="44">
        <v>400</v>
      </c>
      <c r="AD25" s="4">
        <f t="shared" si="13"/>
        <v>0</v>
      </c>
      <c r="AE25" s="44">
        <v>600</v>
      </c>
      <c r="AF25" s="4">
        <f t="shared" si="14"/>
        <v>0</v>
      </c>
      <c r="AG25" s="44">
        <v>500</v>
      </c>
      <c r="AH25" s="14">
        <f t="shared" si="15"/>
        <v>0</v>
      </c>
      <c r="AI25" s="45">
        <v>400</v>
      </c>
      <c r="AJ25" s="4">
        <f t="shared" si="16"/>
        <v>0</v>
      </c>
      <c r="AK25" s="44">
        <v>400</v>
      </c>
      <c r="AL25" s="15">
        <f t="shared" si="17"/>
        <v>0</v>
      </c>
      <c r="AM25" s="43">
        <v>400</v>
      </c>
      <c r="AN25" s="4">
        <f t="shared" si="18"/>
        <v>0</v>
      </c>
      <c r="AO25" s="44">
        <v>400</v>
      </c>
      <c r="AP25" s="4">
        <f t="shared" si="19"/>
        <v>0</v>
      </c>
    </row>
    <row r="26" spans="1:42" s="28" customFormat="1" ht="15" customHeight="1" x14ac:dyDescent="0.35">
      <c r="A26" s="79" t="s">
        <v>53</v>
      </c>
      <c r="B26" s="80">
        <f>5/7*B7</f>
        <v>0</v>
      </c>
      <c r="C26" s="112">
        <v>2</v>
      </c>
      <c r="D26" s="97">
        <f t="shared" si="0"/>
        <v>0</v>
      </c>
      <c r="E26" s="113">
        <v>3</v>
      </c>
      <c r="F26" s="99">
        <f t="shared" si="1"/>
        <v>0</v>
      </c>
      <c r="G26" s="114">
        <v>4</v>
      </c>
      <c r="H26" s="48">
        <f t="shared" si="2"/>
        <v>0</v>
      </c>
      <c r="I26" s="115">
        <v>4</v>
      </c>
      <c r="J26" s="50">
        <f t="shared" si="3"/>
        <v>0</v>
      </c>
      <c r="K26" s="116">
        <v>5</v>
      </c>
      <c r="L26" s="5">
        <f t="shared" si="4"/>
        <v>0</v>
      </c>
      <c r="M26" s="117">
        <v>5</v>
      </c>
      <c r="N26" s="5">
        <f t="shared" si="5"/>
        <v>0</v>
      </c>
      <c r="O26" s="117">
        <v>6</v>
      </c>
      <c r="P26" s="5">
        <f t="shared" si="6"/>
        <v>0</v>
      </c>
      <c r="Q26" s="117">
        <v>7</v>
      </c>
      <c r="R26" s="6">
        <f t="shared" si="7"/>
        <v>0</v>
      </c>
      <c r="S26" s="118">
        <v>5</v>
      </c>
      <c r="T26" s="5">
        <f t="shared" si="8"/>
        <v>0</v>
      </c>
      <c r="U26" s="117">
        <v>5</v>
      </c>
      <c r="V26" s="5">
        <f t="shared" si="9"/>
        <v>0</v>
      </c>
      <c r="W26" s="117">
        <v>6</v>
      </c>
      <c r="X26" s="5">
        <f t="shared" si="10"/>
        <v>0</v>
      </c>
      <c r="Y26" s="117">
        <v>7</v>
      </c>
      <c r="Z26" s="7">
        <f t="shared" si="11"/>
        <v>0</v>
      </c>
      <c r="AA26" s="116">
        <v>5</v>
      </c>
      <c r="AB26" s="5">
        <f t="shared" si="12"/>
        <v>0</v>
      </c>
      <c r="AC26" s="117">
        <v>5</v>
      </c>
      <c r="AD26" s="5">
        <f t="shared" si="13"/>
        <v>0</v>
      </c>
      <c r="AE26" s="117">
        <v>6</v>
      </c>
      <c r="AF26" s="5">
        <f t="shared" si="14"/>
        <v>0</v>
      </c>
      <c r="AG26" s="117">
        <v>7</v>
      </c>
      <c r="AH26" s="6">
        <f t="shared" si="15"/>
        <v>0</v>
      </c>
      <c r="AI26" s="118">
        <v>5</v>
      </c>
      <c r="AJ26" s="5">
        <f t="shared" si="16"/>
        <v>0</v>
      </c>
      <c r="AK26" s="117">
        <v>5</v>
      </c>
      <c r="AL26" s="7">
        <f t="shared" si="17"/>
        <v>0</v>
      </c>
      <c r="AM26" s="116">
        <v>5</v>
      </c>
      <c r="AN26" s="5">
        <f t="shared" si="18"/>
        <v>0</v>
      </c>
      <c r="AO26" s="117">
        <v>5</v>
      </c>
      <c r="AP26" s="5">
        <f t="shared" si="19"/>
        <v>0</v>
      </c>
    </row>
    <row r="27" spans="1:42" s="28" customFormat="1" ht="15" customHeight="1" x14ac:dyDescent="0.35">
      <c r="A27" s="66" t="s">
        <v>54</v>
      </c>
      <c r="B27" s="67">
        <f>150/7*B7</f>
        <v>0</v>
      </c>
      <c r="C27" s="86">
        <v>8</v>
      </c>
      <c r="D27" s="87">
        <f t="shared" si="0"/>
        <v>0</v>
      </c>
      <c r="E27" s="88">
        <v>12</v>
      </c>
      <c r="F27" s="89">
        <f t="shared" si="1"/>
        <v>0</v>
      </c>
      <c r="G27" s="90">
        <v>20</v>
      </c>
      <c r="H27" s="41">
        <f t="shared" si="2"/>
        <v>0</v>
      </c>
      <c r="I27" s="91">
        <v>20</v>
      </c>
      <c r="J27" s="42">
        <f t="shared" si="3"/>
        <v>0</v>
      </c>
      <c r="K27" s="92">
        <v>25</v>
      </c>
      <c r="L27" s="4">
        <f t="shared" si="4"/>
        <v>0</v>
      </c>
      <c r="M27" s="93">
        <v>25</v>
      </c>
      <c r="N27" s="4">
        <f t="shared" si="5"/>
        <v>0</v>
      </c>
      <c r="O27" s="93">
        <v>30</v>
      </c>
      <c r="P27" s="4">
        <f t="shared" si="6"/>
        <v>0</v>
      </c>
      <c r="Q27" s="93">
        <v>35</v>
      </c>
      <c r="R27" s="14">
        <f t="shared" si="7"/>
        <v>0</v>
      </c>
      <c r="S27" s="94">
        <v>30</v>
      </c>
      <c r="T27" s="4">
        <f t="shared" si="8"/>
        <v>0</v>
      </c>
      <c r="U27" s="93">
        <v>30</v>
      </c>
      <c r="V27" s="4">
        <f t="shared" si="9"/>
        <v>0</v>
      </c>
      <c r="W27" s="93">
        <v>30</v>
      </c>
      <c r="X27" s="4">
        <f t="shared" si="10"/>
        <v>0</v>
      </c>
      <c r="Y27" s="93">
        <v>35</v>
      </c>
      <c r="Z27" s="15">
        <f t="shared" si="11"/>
        <v>0</v>
      </c>
      <c r="AA27" s="92">
        <v>30</v>
      </c>
      <c r="AB27" s="4">
        <f t="shared" si="12"/>
        <v>0</v>
      </c>
      <c r="AC27" s="93">
        <v>30</v>
      </c>
      <c r="AD27" s="4">
        <f t="shared" si="13"/>
        <v>0</v>
      </c>
      <c r="AE27" s="93">
        <v>30</v>
      </c>
      <c r="AF27" s="4">
        <f t="shared" si="14"/>
        <v>0</v>
      </c>
      <c r="AG27" s="93">
        <v>35</v>
      </c>
      <c r="AH27" s="14">
        <f t="shared" si="15"/>
        <v>0</v>
      </c>
      <c r="AI27" s="94">
        <v>30</v>
      </c>
      <c r="AJ27" s="4">
        <f t="shared" si="16"/>
        <v>0</v>
      </c>
      <c r="AK27" s="93">
        <v>30</v>
      </c>
      <c r="AL27" s="15">
        <f t="shared" si="17"/>
        <v>0</v>
      </c>
      <c r="AM27" s="92">
        <v>30</v>
      </c>
      <c r="AN27" s="4">
        <f t="shared" si="18"/>
        <v>0</v>
      </c>
      <c r="AO27" s="93">
        <v>30</v>
      </c>
      <c r="AP27" s="4">
        <f t="shared" si="19"/>
        <v>0</v>
      </c>
    </row>
    <row r="28" spans="1:42" s="28" customFormat="1" ht="15" customHeight="1" x14ac:dyDescent="0.35">
      <c r="A28" s="79" t="s">
        <v>55</v>
      </c>
      <c r="B28" s="80">
        <f>50/7*B7</f>
        <v>0</v>
      </c>
      <c r="C28" s="96">
        <v>15</v>
      </c>
      <c r="D28" s="97">
        <f t="shared" si="0"/>
        <v>0</v>
      </c>
      <c r="E28" s="98">
        <v>25</v>
      </c>
      <c r="F28" s="99">
        <f t="shared" si="1"/>
        <v>0</v>
      </c>
      <c r="G28" s="107">
        <v>45</v>
      </c>
      <c r="H28" s="48">
        <f t="shared" si="2"/>
        <v>0</v>
      </c>
      <c r="I28" s="108">
        <v>45</v>
      </c>
      <c r="J28" s="50">
        <f t="shared" si="3"/>
        <v>0</v>
      </c>
      <c r="K28" s="51">
        <v>75</v>
      </c>
      <c r="L28" s="5">
        <f t="shared" si="4"/>
        <v>0</v>
      </c>
      <c r="M28" s="49">
        <v>65</v>
      </c>
      <c r="N28" s="5">
        <f t="shared" si="5"/>
        <v>0</v>
      </c>
      <c r="O28" s="49">
        <v>80</v>
      </c>
      <c r="P28" s="5">
        <f t="shared" si="6"/>
        <v>0</v>
      </c>
      <c r="Q28" s="49">
        <v>115</v>
      </c>
      <c r="R28" s="6">
        <f t="shared" si="7"/>
        <v>0</v>
      </c>
      <c r="S28" s="47">
        <v>90</v>
      </c>
      <c r="T28" s="5">
        <f t="shared" si="8"/>
        <v>0</v>
      </c>
      <c r="U28" s="49">
        <v>75</v>
      </c>
      <c r="V28" s="5">
        <f t="shared" si="9"/>
        <v>0</v>
      </c>
      <c r="W28" s="49">
        <v>85</v>
      </c>
      <c r="X28" s="5">
        <f t="shared" si="10"/>
        <v>0</v>
      </c>
      <c r="Y28" s="49">
        <v>120</v>
      </c>
      <c r="Z28" s="7">
        <f t="shared" si="11"/>
        <v>0</v>
      </c>
      <c r="AA28" s="51">
        <v>90</v>
      </c>
      <c r="AB28" s="5">
        <f t="shared" si="12"/>
        <v>0</v>
      </c>
      <c r="AC28" s="49">
        <v>75</v>
      </c>
      <c r="AD28" s="5">
        <f t="shared" si="13"/>
        <v>0</v>
      </c>
      <c r="AE28" s="49">
        <v>85</v>
      </c>
      <c r="AF28" s="5">
        <f t="shared" si="14"/>
        <v>0</v>
      </c>
      <c r="AG28" s="49">
        <v>120</v>
      </c>
      <c r="AH28" s="6">
        <f t="shared" si="15"/>
        <v>0</v>
      </c>
      <c r="AI28" s="47">
        <v>90</v>
      </c>
      <c r="AJ28" s="5">
        <f t="shared" si="16"/>
        <v>0</v>
      </c>
      <c r="AK28" s="49">
        <v>75</v>
      </c>
      <c r="AL28" s="7">
        <f t="shared" si="17"/>
        <v>0</v>
      </c>
      <c r="AM28" s="51">
        <v>90</v>
      </c>
      <c r="AN28" s="5">
        <f t="shared" si="18"/>
        <v>0</v>
      </c>
      <c r="AO28" s="49">
        <v>75</v>
      </c>
      <c r="AP28" s="5">
        <f t="shared" si="19"/>
        <v>0</v>
      </c>
    </row>
    <row r="29" spans="1:42" s="28" customFormat="1" ht="15" customHeight="1" thickBot="1" x14ac:dyDescent="0.4">
      <c r="A29" s="66" t="s">
        <v>56</v>
      </c>
      <c r="B29" s="109">
        <v>0</v>
      </c>
      <c r="C29" s="119">
        <v>200</v>
      </c>
      <c r="D29" s="120">
        <f t="shared" si="0"/>
        <v>0</v>
      </c>
      <c r="E29" s="121">
        <v>250</v>
      </c>
      <c r="F29" s="122">
        <f t="shared" si="1"/>
        <v>0</v>
      </c>
      <c r="G29" s="90">
        <v>375</v>
      </c>
      <c r="H29" s="41">
        <f t="shared" si="2"/>
        <v>0</v>
      </c>
      <c r="I29" s="91">
        <v>375</v>
      </c>
      <c r="J29" s="42">
        <f t="shared" si="3"/>
        <v>0</v>
      </c>
      <c r="K29" s="92">
        <v>550</v>
      </c>
      <c r="L29" s="4">
        <f t="shared" si="4"/>
        <v>0</v>
      </c>
      <c r="M29" s="93">
        <v>400</v>
      </c>
      <c r="N29" s="4">
        <f t="shared" si="5"/>
        <v>0</v>
      </c>
      <c r="O29" s="93">
        <v>450</v>
      </c>
      <c r="P29" s="4">
        <f t="shared" si="6"/>
        <v>0</v>
      </c>
      <c r="Q29" s="93">
        <v>550</v>
      </c>
      <c r="R29" s="14">
        <f t="shared" si="7"/>
        <v>0</v>
      </c>
      <c r="S29" s="94">
        <v>550</v>
      </c>
      <c r="T29" s="4">
        <f t="shared" si="8"/>
        <v>0</v>
      </c>
      <c r="U29" s="93">
        <v>425</v>
      </c>
      <c r="V29" s="4">
        <f t="shared" si="9"/>
        <v>0</v>
      </c>
      <c r="W29" s="93">
        <v>450</v>
      </c>
      <c r="X29" s="4">
        <f t="shared" si="10"/>
        <v>0</v>
      </c>
      <c r="Y29" s="93">
        <v>550</v>
      </c>
      <c r="Z29" s="15">
        <f t="shared" si="11"/>
        <v>0</v>
      </c>
      <c r="AA29" s="92">
        <v>550</v>
      </c>
      <c r="AB29" s="4">
        <f t="shared" si="12"/>
        <v>0</v>
      </c>
      <c r="AC29" s="93">
        <v>425</v>
      </c>
      <c r="AD29" s="4">
        <f t="shared" si="13"/>
        <v>0</v>
      </c>
      <c r="AE29" s="93">
        <v>450</v>
      </c>
      <c r="AF29" s="4">
        <f t="shared" si="14"/>
        <v>0</v>
      </c>
      <c r="AG29" s="93">
        <v>550</v>
      </c>
      <c r="AH29" s="14">
        <f t="shared" si="15"/>
        <v>0</v>
      </c>
      <c r="AI29" s="94">
        <v>550</v>
      </c>
      <c r="AJ29" s="4">
        <f t="shared" si="16"/>
        <v>0</v>
      </c>
      <c r="AK29" s="93">
        <v>425</v>
      </c>
      <c r="AL29" s="15">
        <f t="shared" si="17"/>
        <v>0</v>
      </c>
      <c r="AM29" s="92">
        <v>550</v>
      </c>
      <c r="AN29" s="4">
        <f t="shared" si="18"/>
        <v>0</v>
      </c>
      <c r="AO29" s="93">
        <v>425</v>
      </c>
      <c r="AP29" s="4">
        <f t="shared" si="19"/>
        <v>0</v>
      </c>
    </row>
    <row r="30" spans="1:42" s="52" customFormat="1" ht="4" customHeight="1" x14ac:dyDescent="0.35">
      <c r="A30" s="341" t="s">
        <v>57</v>
      </c>
      <c r="B30" s="342"/>
      <c r="C30" s="347"/>
      <c r="D30" s="349"/>
      <c r="E30" s="347"/>
      <c r="F30" s="351"/>
      <c r="G30" s="347"/>
      <c r="H30" s="349"/>
      <c r="I30" s="347"/>
      <c r="J30" s="349"/>
      <c r="K30" s="347"/>
      <c r="L30" s="349"/>
      <c r="M30" s="347"/>
      <c r="N30" s="349"/>
      <c r="O30" s="347"/>
      <c r="P30" s="349"/>
      <c r="Q30" s="347"/>
      <c r="R30" s="349"/>
      <c r="S30" s="347"/>
      <c r="T30" s="349"/>
      <c r="U30" s="347"/>
      <c r="V30" s="349"/>
      <c r="W30" s="347"/>
      <c r="X30" s="349"/>
      <c r="Y30" s="347"/>
      <c r="Z30" s="349"/>
      <c r="AA30" s="347"/>
      <c r="AB30" s="349"/>
      <c r="AC30" s="347"/>
      <c r="AD30" s="349"/>
      <c r="AE30" s="347"/>
      <c r="AF30" s="349"/>
      <c r="AG30" s="347"/>
      <c r="AH30" s="349"/>
      <c r="AI30" s="347"/>
      <c r="AJ30" s="349"/>
      <c r="AK30" s="347"/>
      <c r="AL30" s="349"/>
      <c r="AM30" s="347"/>
      <c r="AN30" s="349"/>
      <c r="AO30" s="347"/>
      <c r="AP30" s="353"/>
    </row>
    <row r="31" spans="1:42" s="52" customFormat="1" ht="4" customHeight="1" x14ac:dyDescent="0.35">
      <c r="A31" s="343"/>
      <c r="B31" s="344"/>
      <c r="C31" s="348"/>
      <c r="D31" s="350"/>
      <c r="E31" s="348"/>
      <c r="F31" s="352"/>
      <c r="G31" s="348"/>
      <c r="H31" s="350"/>
      <c r="I31" s="348"/>
      <c r="J31" s="350"/>
      <c r="K31" s="348"/>
      <c r="L31" s="350"/>
      <c r="M31" s="348"/>
      <c r="N31" s="350"/>
      <c r="O31" s="348"/>
      <c r="P31" s="350"/>
      <c r="Q31" s="348"/>
      <c r="R31" s="350"/>
      <c r="S31" s="348"/>
      <c r="T31" s="350"/>
      <c r="U31" s="348"/>
      <c r="V31" s="350"/>
      <c r="W31" s="348"/>
      <c r="X31" s="350"/>
      <c r="Y31" s="348"/>
      <c r="Z31" s="350"/>
      <c r="AA31" s="348"/>
      <c r="AB31" s="350"/>
      <c r="AC31" s="348"/>
      <c r="AD31" s="350"/>
      <c r="AE31" s="348"/>
      <c r="AF31" s="350"/>
      <c r="AG31" s="348"/>
      <c r="AH31" s="350"/>
      <c r="AI31" s="348"/>
      <c r="AJ31" s="350"/>
      <c r="AK31" s="348"/>
      <c r="AL31" s="350"/>
      <c r="AM31" s="348"/>
      <c r="AN31" s="350"/>
      <c r="AO31" s="348"/>
      <c r="AP31" s="339"/>
    </row>
    <row r="32" spans="1:42" s="52" customFormat="1" ht="14.25" customHeight="1" thickBot="1" x14ac:dyDescent="0.4">
      <c r="A32" s="345"/>
      <c r="B32" s="346"/>
      <c r="C32" s="321"/>
      <c r="D32" s="319"/>
      <c r="E32" s="321"/>
      <c r="F32" s="323"/>
      <c r="G32" s="321"/>
      <c r="H32" s="319"/>
      <c r="I32" s="321"/>
      <c r="J32" s="319"/>
      <c r="K32" s="321"/>
      <c r="L32" s="319"/>
      <c r="M32" s="321"/>
      <c r="N32" s="319"/>
      <c r="O32" s="321"/>
      <c r="P32" s="319"/>
      <c r="Q32" s="321"/>
      <c r="R32" s="319"/>
      <c r="S32" s="321"/>
      <c r="T32" s="319"/>
      <c r="U32" s="321"/>
      <c r="V32" s="319"/>
      <c r="W32" s="321"/>
      <c r="X32" s="319"/>
      <c r="Y32" s="321"/>
      <c r="Z32" s="319"/>
      <c r="AA32" s="321"/>
      <c r="AB32" s="319"/>
      <c r="AC32" s="321"/>
      <c r="AD32" s="319"/>
      <c r="AE32" s="321"/>
      <c r="AF32" s="319"/>
      <c r="AG32" s="321"/>
      <c r="AH32" s="319"/>
      <c r="AI32" s="321"/>
      <c r="AJ32" s="319"/>
      <c r="AK32" s="321"/>
      <c r="AL32" s="319"/>
      <c r="AM32" s="321"/>
      <c r="AN32" s="319"/>
      <c r="AO32" s="321"/>
      <c r="AP32" s="340"/>
    </row>
    <row r="33" spans="1:42" ht="15" customHeight="1" x14ac:dyDescent="0.35">
      <c r="A33" s="123" t="s">
        <v>58</v>
      </c>
      <c r="B33" s="54">
        <f>1000/7*B7</f>
        <v>0</v>
      </c>
      <c r="C33" s="124">
        <v>700</v>
      </c>
      <c r="D33" s="56">
        <f>B33/C33</f>
        <v>0</v>
      </c>
      <c r="E33" s="125">
        <v>1000</v>
      </c>
      <c r="F33" s="58">
        <f>B33/E33</f>
        <v>0</v>
      </c>
      <c r="G33" s="59">
        <v>1300</v>
      </c>
      <c r="H33" s="60">
        <f>B33/G33</f>
        <v>0</v>
      </c>
      <c r="I33" s="61">
        <v>1300</v>
      </c>
      <c r="J33" s="62">
        <f>B33/I33</f>
        <v>0</v>
      </c>
      <c r="K33" s="63">
        <v>1300</v>
      </c>
      <c r="L33" s="8">
        <f>B33/K33</f>
        <v>0</v>
      </c>
      <c r="M33" s="64">
        <v>1300</v>
      </c>
      <c r="N33" s="8">
        <f>B33/M33</f>
        <v>0</v>
      </c>
      <c r="O33" s="64">
        <v>1300</v>
      </c>
      <c r="P33" s="8">
        <f>$B33/O33</f>
        <v>0</v>
      </c>
      <c r="Q33" s="64">
        <v>1300</v>
      </c>
      <c r="R33" s="9">
        <f>$B33/Q33</f>
        <v>0</v>
      </c>
      <c r="S33" s="65">
        <v>1000</v>
      </c>
      <c r="T33" s="8">
        <f>B33/S33</f>
        <v>0</v>
      </c>
      <c r="U33" s="64">
        <v>1000</v>
      </c>
      <c r="V33" s="8">
        <f>B33/U33</f>
        <v>0</v>
      </c>
      <c r="W33" s="64">
        <v>1000</v>
      </c>
      <c r="X33" s="8">
        <f>$B33/W33</f>
        <v>0</v>
      </c>
      <c r="Y33" s="64">
        <v>1000</v>
      </c>
      <c r="Z33" s="10">
        <f>$B33/Y33</f>
        <v>0</v>
      </c>
      <c r="AA33" s="63">
        <v>1000</v>
      </c>
      <c r="AB33" s="8">
        <f>B33/AA33</f>
        <v>0</v>
      </c>
      <c r="AC33" s="64">
        <v>1000</v>
      </c>
      <c r="AD33" s="8">
        <f>B33/AC33</f>
        <v>0</v>
      </c>
      <c r="AE33" s="64">
        <v>1000</v>
      </c>
      <c r="AF33" s="8">
        <f>$B33/AE33</f>
        <v>0</v>
      </c>
      <c r="AG33" s="64">
        <v>1000</v>
      </c>
      <c r="AH33" s="9">
        <f>$B33/AG33</f>
        <v>0</v>
      </c>
      <c r="AI33" s="65">
        <v>1000</v>
      </c>
      <c r="AJ33" s="8">
        <f>B33/AI33</f>
        <v>0</v>
      </c>
      <c r="AK33" s="64">
        <v>1200</v>
      </c>
      <c r="AL33" s="10">
        <f>B33/AK33</f>
        <v>0</v>
      </c>
      <c r="AM33" s="63">
        <v>1200</v>
      </c>
      <c r="AN33" s="8">
        <f>B33/AM33</f>
        <v>0</v>
      </c>
      <c r="AO33" s="64">
        <v>1200</v>
      </c>
      <c r="AP33" s="8">
        <f>B33/AO33</f>
        <v>0</v>
      </c>
    </row>
    <row r="34" spans="1:42" ht="15" customHeight="1" x14ac:dyDescent="0.35">
      <c r="A34" s="126" t="s">
        <v>59</v>
      </c>
      <c r="B34" s="109">
        <f>775/7*B7</f>
        <v>0</v>
      </c>
      <c r="C34" s="127">
        <v>460</v>
      </c>
      <c r="D34" s="69">
        <f>B34/C34</f>
        <v>0</v>
      </c>
      <c r="E34" s="128">
        <v>500</v>
      </c>
      <c r="F34" s="71">
        <f>B34/E34</f>
        <v>0</v>
      </c>
      <c r="G34" s="72">
        <v>1250</v>
      </c>
      <c r="H34" s="129">
        <f>B34/G34</f>
        <v>0</v>
      </c>
      <c r="I34" s="74">
        <v>1250</v>
      </c>
      <c r="J34" s="130">
        <f>B34/I34</f>
        <v>0</v>
      </c>
      <c r="K34" s="76">
        <v>1250</v>
      </c>
      <c r="L34" s="11">
        <f>B34/K34</f>
        <v>0</v>
      </c>
      <c r="M34" s="77">
        <v>1250</v>
      </c>
      <c r="N34" s="11">
        <f>B34/M34</f>
        <v>0</v>
      </c>
      <c r="O34" s="77">
        <v>1250</v>
      </c>
      <c r="P34" s="11">
        <f>$B34/O34</f>
        <v>0</v>
      </c>
      <c r="Q34" s="77">
        <v>1250</v>
      </c>
      <c r="R34" s="12">
        <f>$B34/Q34</f>
        <v>0</v>
      </c>
      <c r="S34" s="78">
        <v>700</v>
      </c>
      <c r="T34" s="11">
        <f>B34/S34</f>
        <v>0</v>
      </c>
      <c r="U34" s="77">
        <v>700</v>
      </c>
      <c r="V34" s="11">
        <f>B34/U34</f>
        <v>0</v>
      </c>
      <c r="W34" s="77">
        <v>700</v>
      </c>
      <c r="X34" s="11">
        <f>$B34/W34</f>
        <v>0</v>
      </c>
      <c r="Y34" s="77">
        <v>700</v>
      </c>
      <c r="Z34" s="13">
        <f>$B34/Y34</f>
        <v>0</v>
      </c>
      <c r="AA34" s="76">
        <v>700</v>
      </c>
      <c r="AB34" s="11">
        <f>B34/AA34</f>
        <v>0</v>
      </c>
      <c r="AC34" s="77">
        <v>700</v>
      </c>
      <c r="AD34" s="11">
        <f>B34/AC34</f>
        <v>0</v>
      </c>
      <c r="AE34" s="77">
        <v>700</v>
      </c>
      <c r="AF34" s="11">
        <f>$B34/AE34</f>
        <v>0</v>
      </c>
      <c r="AG34" s="77">
        <v>700</v>
      </c>
      <c r="AH34" s="12">
        <f>$B34/AG34</f>
        <v>0</v>
      </c>
      <c r="AI34" s="78">
        <v>700</v>
      </c>
      <c r="AJ34" s="11">
        <f>B34/AI34</f>
        <v>0</v>
      </c>
      <c r="AK34" s="77">
        <v>700</v>
      </c>
      <c r="AL34" s="13">
        <f>B34/AK34</f>
        <v>0</v>
      </c>
      <c r="AM34" s="76">
        <v>700</v>
      </c>
      <c r="AN34" s="11">
        <f>B34/AM34</f>
        <v>0</v>
      </c>
      <c r="AO34" s="77">
        <v>700</v>
      </c>
      <c r="AP34" s="11">
        <f>B34/AO34</f>
        <v>0</v>
      </c>
    </row>
    <row r="35" spans="1:42" s="28" customFormat="1" ht="15" customHeight="1" x14ac:dyDescent="0.35">
      <c r="A35" s="79" t="s">
        <v>60</v>
      </c>
      <c r="B35" s="131">
        <f>300/7*B7</f>
        <v>0</v>
      </c>
      <c r="C35" s="132">
        <v>80</v>
      </c>
      <c r="D35" s="82">
        <f t="shared" ref="D35:D46" si="20">B35/C35</f>
        <v>0</v>
      </c>
      <c r="E35" s="132">
        <v>130</v>
      </c>
      <c r="F35" s="34">
        <f t="shared" ref="F35:F46" si="21">B35/E35</f>
        <v>0</v>
      </c>
      <c r="G35" s="84">
        <v>240</v>
      </c>
      <c r="H35" s="36">
        <f t="shared" ref="H35:H46" si="22">B35/G35</f>
        <v>0</v>
      </c>
      <c r="I35" s="85">
        <v>240</v>
      </c>
      <c r="J35" s="38">
        <f t="shared" ref="J35:J46" si="23">B35/I35</f>
        <v>0</v>
      </c>
      <c r="K35" s="39">
        <v>410</v>
      </c>
      <c r="L35" s="1">
        <f t="shared" ref="L35:L46" si="24">B35/K35</f>
        <v>0</v>
      </c>
      <c r="M35" s="37">
        <v>360</v>
      </c>
      <c r="N35" s="1">
        <f t="shared" ref="N35:N46" si="25">B35/M35</f>
        <v>0</v>
      </c>
      <c r="O35" s="37">
        <v>400</v>
      </c>
      <c r="P35" s="1">
        <f t="shared" ref="P35:P46" si="26">$B35/O35</f>
        <v>0</v>
      </c>
      <c r="Q35" s="37">
        <v>360</v>
      </c>
      <c r="R35" s="2">
        <f t="shared" ref="R35:R46" si="27">$B35/Q35</f>
        <v>0</v>
      </c>
      <c r="S35" s="35">
        <v>400</v>
      </c>
      <c r="T35" s="1">
        <f t="shared" ref="T35:T46" si="28">B35/S35</f>
        <v>0</v>
      </c>
      <c r="U35" s="37">
        <v>310</v>
      </c>
      <c r="V35" s="1">
        <f t="shared" ref="V35:V46" si="29">B35/U35</f>
        <v>0</v>
      </c>
      <c r="W35" s="37">
        <v>350</v>
      </c>
      <c r="X35" s="1">
        <f t="shared" ref="X35:X46" si="30">$B35/W35</f>
        <v>0</v>
      </c>
      <c r="Y35" s="37">
        <v>310</v>
      </c>
      <c r="Z35" s="3">
        <f t="shared" ref="Z35:Z46" si="31">$B35/Y35</f>
        <v>0</v>
      </c>
      <c r="AA35" s="39">
        <v>420</v>
      </c>
      <c r="AB35" s="1">
        <f t="shared" ref="AB35:AB46" si="32">B35/AA35</f>
        <v>0</v>
      </c>
      <c r="AC35" s="37">
        <v>320</v>
      </c>
      <c r="AD35" s="1">
        <f t="shared" ref="AD35:AD46" si="33">B35/AC35</f>
        <v>0</v>
      </c>
      <c r="AE35" s="37">
        <v>360</v>
      </c>
      <c r="AF35" s="1">
        <f t="shared" ref="AF35:AF46" si="34">$B35/AE35</f>
        <v>0</v>
      </c>
      <c r="AG35" s="37">
        <v>320</v>
      </c>
      <c r="AH35" s="2">
        <f t="shared" ref="AH35:AH46" si="35">$B35/AG35</f>
        <v>0</v>
      </c>
      <c r="AI35" s="35">
        <v>420</v>
      </c>
      <c r="AJ35" s="1">
        <f t="shared" ref="AJ35:AJ46" si="36">B35/AI35</f>
        <v>0</v>
      </c>
      <c r="AK35" s="37">
        <v>320</v>
      </c>
      <c r="AL35" s="3">
        <f t="shared" ref="AL35:AL46" si="37">B35/AK35</f>
        <v>0</v>
      </c>
      <c r="AM35" s="39">
        <v>420</v>
      </c>
      <c r="AN35" s="1">
        <f t="shared" ref="AN35:AN46" si="38">B35/AM35</f>
        <v>0</v>
      </c>
      <c r="AO35" s="37">
        <v>320</v>
      </c>
      <c r="AP35" s="1">
        <f t="shared" ref="AP35:AP46" si="39">B35/AO35</f>
        <v>0</v>
      </c>
    </row>
    <row r="36" spans="1:42" s="28" customFormat="1" ht="15" customHeight="1" x14ac:dyDescent="0.35">
      <c r="A36" s="66" t="s">
        <v>61</v>
      </c>
      <c r="B36" s="67">
        <f>15.1/7*B7</f>
        <v>0</v>
      </c>
      <c r="C36" s="133">
        <v>7</v>
      </c>
      <c r="D36" s="87">
        <f t="shared" si="20"/>
        <v>0</v>
      </c>
      <c r="E36" s="133">
        <v>10</v>
      </c>
      <c r="F36" s="89">
        <f t="shared" si="21"/>
        <v>0</v>
      </c>
      <c r="G36" s="110">
        <v>8</v>
      </c>
      <c r="H36" s="134">
        <f t="shared" si="22"/>
        <v>0</v>
      </c>
      <c r="I36" s="111">
        <v>8</v>
      </c>
      <c r="J36" s="135">
        <f t="shared" si="23"/>
        <v>0</v>
      </c>
      <c r="K36" s="43">
        <v>11</v>
      </c>
      <c r="L36" s="4">
        <f t="shared" si="24"/>
        <v>0</v>
      </c>
      <c r="M36" s="44">
        <v>15</v>
      </c>
      <c r="N36" s="4">
        <f t="shared" si="25"/>
        <v>0</v>
      </c>
      <c r="O36" s="44">
        <v>27</v>
      </c>
      <c r="P36" s="4">
        <f t="shared" si="26"/>
        <v>0</v>
      </c>
      <c r="Q36" s="44">
        <v>10</v>
      </c>
      <c r="R36" s="14">
        <f t="shared" si="27"/>
        <v>0</v>
      </c>
      <c r="S36" s="45">
        <v>8</v>
      </c>
      <c r="T36" s="4">
        <f t="shared" si="28"/>
        <v>0</v>
      </c>
      <c r="U36" s="44">
        <v>18</v>
      </c>
      <c r="V36" s="4">
        <f t="shared" si="29"/>
        <v>0</v>
      </c>
      <c r="W36" s="44">
        <v>27</v>
      </c>
      <c r="X36" s="4">
        <f t="shared" si="30"/>
        <v>0</v>
      </c>
      <c r="Y36" s="44">
        <v>9</v>
      </c>
      <c r="Z36" s="15">
        <f t="shared" si="31"/>
        <v>0</v>
      </c>
      <c r="AA36" s="43">
        <v>8</v>
      </c>
      <c r="AB36" s="4">
        <f t="shared" si="32"/>
        <v>0</v>
      </c>
      <c r="AC36" s="44">
        <v>18</v>
      </c>
      <c r="AD36" s="4">
        <f t="shared" si="33"/>
        <v>0</v>
      </c>
      <c r="AE36" s="44">
        <v>27</v>
      </c>
      <c r="AF36" s="4">
        <f t="shared" si="34"/>
        <v>0</v>
      </c>
      <c r="AG36" s="44">
        <v>9</v>
      </c>
      <c r="AH36" s="14">
        <f t="shared" si="35"/>
        <v>0</v>
      </c>
      <c r="AI36" s="45">
        <v>8</v>
      </c>
      <c r="AJ36" s="4">
        <f t="shared" si="36"/>
        <v>0</v>
      </c>
      <c r="AK36" s="44">
        <v>8</v>
      </c>
      <c r="AL36" s="15">
        <f t="shared" si="37"/>
        <v>0</v>
      </c>
      <c r="AM36" s="43">
        <v>8</v>
      </c>
      <c r="AN36" s="4">
        <f t="shared" si="38"/>
        <v>0</v>
      </c>
      <c r="AO36" s="44">
        <v>8</v>
      </c>
      <c r="AP36" s="4">
        <f t="shared" si="39"/>
        <v>0</v>
      </c>
    </row>
    <row r="37" spans="1:42" s="28" customFormat="1" ht="15" customHeight="1" x14ac:dyDescent="0.35">
      <c r="A37" s="79" t="s">
        <v>62</v>
      </c>
      <c r="B37" s="80">
        <f>11.1/7*B7</f>
        <v>0</v>
      </c>
      <c r="C37" s="136">
        <v>3</v>
      </c>
      <c r="D37" s="97">
        <f t="shared" si="20"/>
        <v>0</v>
      </c>
      <c r="E37" s="136">
        <v>5</v>
      </c>
      <c r="F37" s="99">
        <f t="shared" si="21"/>
        <v>0</v>
      </c>
      <c r="G37" s="107">
        <v>8</v>
      </c>
      <c r="H37" s="36">
        <f t="shared" si="22"/>
        <v>0</v>
      </c>
      <c r="I37" s="108">
        <v>8</v>
      </c>
      <c r="J37" s="38">
        <f t="shared" si="23"/>
        <v>0</v>
      </c>
      <c r="K37" s="51">
        <v>11</v>
      </c>
      <c r="L37" s="5">
        <f t="shared" si="24"/>
        <v>0</v>
      </c>
      <c r="M37" s="49">
        <v>9</v>
      </c>
      <c r="N37" s="5">
        <f t="shared" si="25"/>
        <v>0</v>
      </c>
      <c r="O37" s="49">
        <v>12</v>
      </c>
      <c r="P37" s="5">
        <f t="shared" si="26"/>
        <v>0</v>
      </c>
      <c r="Q37" s="49">
        <v>13</v>
      </c>
      <c r="R37" s="6">
        <f t="shared" si="27"/>
        <v>0</v>
      </c>
      <c r="S37" s="47">
        <v>11</v>
      </c>
      <c r="T37" s="5">
        <f t="shared" si="28"/>
        <v>0</v>
      </c>
      <c r="U37" s="49">
        <v>8</v>
      </c>
      <c r="V37" s="5">
        <f t="shared" si="29"/>
        <v>0</v>
      </c>
      <c r="W37" s="49">
        <v>11</v>
      </c>
      <c r="X37" s="5">
        <f t="shared" si="30"/>
        <v>0</v>
      </c>
      <c r="Y37" s="49">
        <v>12</v>
      </c>
      <c r="Z37" s="7">
        <f t="shared" si="31"/>
        <v>0</v>
      </c>
      <c r="AA37" s="51">
        <v>11</v>
      </c>
      <c r="AB37" s="5">
        <f t="shared" si="32"/>
        <v>0</v>
      </c>
      <c r="AC37" s="49">
        <v>8</v>
      </c>
      <c r="AD37" s="5">
        <f t="shared" si="33"/>
        <v>0</v>
      </c>
      <c r="AE37" s="49">
        <v>11</v>
      </c>
      <c r="AF37" s="5">
        <f t="shared" si="34"/>
        <v>0</v>
      </c>
      <c r="AG37" s="49">
        <v>12</v>
      </c>
      <c r="AH37" s="6">
        <f t="shared" si="35"/>
        <v>0</v>
      </c>
      <c r="AI37" s="47">
        <v>11</v>
      </c>
      <c r="AJ37" s="5">
        <f t="shared" si="36"/>
        <v>0</v>
      </c>
      <c r="AK37" s="49">
        <v>8</v>
      </c>
      <c r="AL37" s="7">
        <f t="shared" si="37"/>
        <v>0</v>
      </c>
      <c r="AM37" s="51">
        <v>11</v>
      </c>
      <c r="AN37" s="5">
        <f t="shared" si="38"/>
        <v>0</v>
      </c>
      <c r="AO37" s="49">
        <v>8</v>
      </c>
      <c r="AP37" s="5">
        <f t="shared" si="39"/>
        <v>0</v>
      </c>
    </row>
    <row r="38" spans="1:42" s="28" customFormat="1" ht="15" customHeight="1" x14ac:dyDescent="0.35">
      <c r="A38" s="66" t="s">
        <v>63</v>
      </c>
      <c r="B38" s="102">
        <f>1.5/7*B7</f>
        <v>0</v>
      </c>
      <c r="C38" s="137">
        <v>1.2</v>
      </c>
      <c r="D38" s="87">
        <f t="shared" si="20"/>
        <v>0</v>
      </c>
      <c r="E38" s="137">
        <v>1.5</v>
      </c>
      <c r="F38" s="89">
        <f t="shared" si="21"/>
        <v>0</v>
      </c>
      <c r="G38" s="138">
        <v>1.9</v>
      </c>
      <c r="H38" s="134">
        <f t="shared" si="22"/>
        <v>0</v>
      </c>
      <c r="I38" s="139">
        <v>1.6</v>
      </c>
      <c r="J38" s="135">
        <f t="shared" si="23"/>
        <v>0</v>
      </c>
      <c r="K38" s="140">
        <v>2.2000000000000002</v>
      </c>
      <c r="L38" s="4">
        <f t="shared" si="24"/>
        <v>0</v>
      </c>
      <c r="M38" s="93">
        <v>1.6</v>
      </c>
      <c r="N38" s="4">
        <f t="shared" si="25"/>
        <v>0</v>
      </c>
      <c r="O38" s="139">
        <v>2</v>
      </c>
      <c r="P38" s="4">
        <f t="shared" si="26"/>
        <v>0</v>
      </c>
      <c r="Q38" s="139">
        <v>2.6</v>
      </c>
      <c r="R38" s="14">
        <f t="shared" si="27"/>
        <v>0</v>
      </c>
      <c r="S38" s="94">
        <v>2.2999999999999998</v>
      </c>
      <c r="T38" s="4">
        <f t="shared" si="28"/>
        <v>0</v>
      </c>
      <c r="U38" s="93">
        <v>1.8</v>
      </c>
      <c r="V38" s="4">
        <f t="shared" si="29"/>
        <v>0</v>
      </c>
      <c r="W38" s="139">
        <v>2</v>
      </c>
      <c r="X38" s="4">
        <f t="shared" si="30"/>
        <v>0</v>
      </c>
      <c r="Y38" s="139">
        <v>2.6</v>
      </c>
      <c r="Z38" s="15">
        <f t="shared" si="31"/>
        <v>0</v>
      </c>
      <c r="AA38" s="92">
        <v>2.2999999999999998</v>
      </c>
      <c r="AB38" s="4">
        <f t="shared" si="32"/>
        <v>0</v>
      </c>
      <c r="AC38" s="93">
        <v>1.8</v>
      </c>
      <c r="AD38" s="4">
        <f t="shared" si="33"/>
        <v>0</v>
      </c>
      <c r="AE38" s="139">
        <v>2</v>
      </c>
      <c r="AF38" s="4">
        <f t="shared" si="34"/>
        <v>0</v>
      </c>
      <c r="AG38" s="139">
        <v>2.6</v>
      </c>
      <c r="AH38" s="14">
        <f t="shared" si="35"/>
        <v>0</v>
      </c>
      <c r="AI38" s="94">
        <v>2.2999999999999998</v>
      </c>
      <c r="AJ38" s="4">
        <f t="shared" si="36"/>
        <v>0</v>
      </c>
      <c r="AK38" s="93">
        <v>1.8</v>
      </c>
      <c r="AL38" s="15">
        <f t="shared" si="37"/>
        <v>0</v>
      </c>
      <c r="AM38" s="92">
        <v>2.2999999999999998</v>
      </c>
      <c r="AN38" s="4">
        <f t="shared" si="38"/>
        <v>0</v>
      </c>
      <c r="AO38" s="93">
        <v>1.8</v>
      </c>
      <c r="AP38" s="4">
        <f t="shared" si="39"/>
        <v>0</v>
      </c>
    </row>
    <row r="39" spans="1:42" s="28" customFormat="1" ht="15" customHeight="1" x14ac:dyDescent="0.35">
      <c r="A39" s="79" t="s">
        <v>64</v>
      </c>
      <c r="B39" s="131">
        <f>1505/7*B7</f>
        <v>0</v>
      </c>
      <c r="C39" s="136">
        <v>340</v>
      </c>
      <c r="D39" s="97">
        <f t="shared" si="20"/>
        <v>0</v>
      </c>
      <c r="E39" s="136">
        <v>440</v>
      </c>
      <c r="F39" s="99">
        <f t="shared" si="21"/>
        <v>0</v>
      </c>
      <c r="G39" s="107">
        <v>700</v>
      </c>
      <c r="H39" s="36">
        <f t="shared" si="22"/>
        <v>0</v>
      </c>
      <c r="I39" s="108">
        <v>700</v>
      </c>
      <c r="J39" s="141">
        <f t="shared" si="23"/>
        <v>0</v>
      </c>
      <c r="K39" s="47">
        <v>890</v>
      </c>
      <c r="L39" s="16">
        <f t="shared" si="24"/>
        <v>0</v>
      </c>
      <c r="M39" s="49">
        <v>890</v>
      </c>
      <c r="N39" s="5">
        <f t="shared" si="25"/>
        <v>0</v>
      </c>
      <c r="O39" s="49">
        <v>1000</v>
      </c>
      <c r="P39" s="5">
        <f t="shared" si="26"/>
        <v>0</v>
      </c>
      <c r="Q39" s="49">
        <v>1300</v>
      </c>
      <c r="R39" s="6">
        <f t="shared" si="27"/>
        <v>0</v>
      </c>
      <c r="S39" s="47">
        <v>900</v>
      </c>
      <c r="T39" s="5">
        <f t="shared" si="28"/>
        <v>0</v>
      </c>
      <c r="U39" s="49">
        <v>900</v>
      </c>
      <c r="V39" s="5">
        <f t="shared" si="29"/>
        <v>0</v>
      </c>
      <c r="W39" s="49">
        <v>1000</v>
      </c>
      <c r="X39" s="5">
        <f t="shared" si="30"/>
        <v>0</v>
      </c>
      <c r="Y39" s="49">
        <v>1300</v>
      </c>
      <c r="Z39" s="7">
        <f t="shared" si="31"/>
        <v>0</v>
      </c>
      <c r="AA39" s="51">
        <v>900</v>
      </c>
      <c r="AB39" s="5">
        <f t="shared" si="32"/>
        <v>0</v>
      </c>
      <c r="AC39" s="49">
        <v>900</v>
      </c>
      <c r="AD39" s="5">
        <f t="shared" si="33"/>
        <v>0</v>
      </c>
      <c r="AE39" s="49">
        <v>1000</v>
      </c>
      <c r="AF39" s="5">
        <f t="shared" si="34"/>
        <v>0</v>
      </c>
      <c r="AG39" s="49">
        <v>1300</v>
      </c>
      <c r="AH39" s="6">
        <f t="shared" si="35"/>
        <v>0</v>
      </c>
      <c r="AI39" s="47">
        <v>900</v>
      </c>
      <c r="AJ39" s="5">
        <f t="shared" si="36"/>
        <v>0</v>
      </c>
      <c r="AK39" s="49">
        <v>900</v>
      </c>
      <c r="AL39" s="7">
        <f t="shared" si="37"/>
        <v>0</v>
      </c>
      <c r="AM39" s="51">
        <v>900</v>
      </c>
      <c r="AN39" s="5">
        <f t="shared" si="38"/>
        <v>0</v>
      </c>
      <c r="AO39" s="49">
        <v>900</v>
      </c>
      <c r="AP39" s="5">
        <f t="shared" si="39"/>
        <v>0</v>
      </c>
    </row>
    <row r="40" spans="1:42" s="28" customFormat="1" ht="15" customHeight="1" x14ac:dyDescent="0.35">
      <c r="A40" s="66" t="s">
        <v>65</v>
      </c>
      <c r="B40" s="67">
        <f>150/7*B7</f>
        <v>0</v>
      </c>
      <c r="C40" s="133">
        <v>90</v>
      </c>
      <c r="D40" s="87">
        <f t="shared" si="20"/>
        <v>0</v>
      </c>
      <c r="E40" s="133">
        <v>90</v>
      </c>
      <c r="F40" s="89">
        <f t="shared" si="21"/>
        <v>0</v>
      </c>
      <c r="G40" s="110">
        <v>120</v>
      </c>
      <c r="H40" s="134">
        <f t="shared" si="22"/>
        <v>0</v>
      </c>
      <c r="I40" s="111">
        <v>120</v>
      </c>
      <c r="J40" s="135">
        <f t="shared" si="23"/>
        <v>0</v>
      </c>
      <c r="K40" s="142">
        <v>150</v>
      </c>
      <c r="L40" s="4">
        <f t="shared" si="24"/>
        <v>0</v>
      </c>
      <c r="M40" s="44">
        <v>150</v>
      </c>
      <c r="N40" s="4">
        <f t="shared" si="25"/>
        <v>0</v>
      </c>
      <c r="O40" s="44">
        <v>220</v>
      </c>
      <c r="P40" s="4">
        <f t="shared" si="26"/>
        <v>0</v>
      </c>
      <c r="Q40" s="44">
        <v>290</v>
      </c>
      <c r="R40" s="14">
        <f t="shared" si="27"/>
        <v>0</v>
      </c>
      <c r="S40" s="45">
        <v>150</v>
      </c>
      <c r="T40" s="4">
        <f t="shared" si="28"/>
        <v>0</v>
      </c>
      <c r="U40" s="44">
        <v>150</v>
      </c>
      <c r="V40" s="4">
        <f t="shared" si="29"/>
        <v>0</v>
      </c>
      <c r="W40" s="44">
        <v>220</v>
      </c>
      <c r="X40" s="4">
        <f t="shared" si="30"/>
        <v>0</v>
      </c>
      <c r="Y40" s="44">
        <v>290</v>
      </c>
      <c r="Z40" s="15">
        <f t="shared" si="31"/>
        <v>0</v>
      </c>
      <c r="AA40" s="43">
        <v>150</v>
      </c>
      <c r="AB40" s="4">
        <f t="shared" si="32"/>
        <v>0</v>
      </c>
      <c r="AC40" s="44">
        <v>150</v>
      </c>
      <c r="AD40" s="4">
        <f t="shared" si="33"/>
        <v>0</v>
      </c>
      <c r="AE40" s="44">
        <v>220</v>
      </c>
      <c r="AF40" s="4">
        <f t="shared" si="34"/>
        <v>0</v>
      </c>
      <c r="AG40" s="44">
        <v>290</v>
      </c>
      <c r="AH40" s="14">
        <f t="shared" si="35"/>
        <v>0</v>
      </c>
      <c r="AI40" s="45">
        <v>150</v>
      </c>
      <c r="AJ40" s="4">
        <f t="shared" si="36"/>
        <v>0</v>
      </c>
      <c r="AK40" s="44">
        <v>150</v>
      </c>
      <c r="AL40" s="15">
        <f t="shared" si="37"/>
        <v>0</v>
      </c>
      <c r="AM40" s="43">
        <v>150</v>
      </c>
      <c r="AN40" s="4">
        <f t="shared" si="38"/>
        <v>0</v>
      </c>
      <c r="AO40" s="44">
        <v>150</v>
      </c>
      <c r="AP40" s="4">
        <f t="shared" si="39"/>
        <v>0</v>
      </c>
    </row>
    <row r="41" spans="1:42" s="28" customFormat="1" ht="15" customHeight="1" x14ac:dyDescent="0.35">
      <c r="A41" s="79" t="s">
        <v>66</v>
      </c>
      <c r="B41" s="80">
        <f>70/7*B7</f>
        <v>0</v>
      </c>
      <c r="C41" s="136">
        <v>17</v>
      </c>
      <c r="D41" s="97">
        <f t="shared" si="20"/>
        <v>0</v>
      </c>
      <c r="E41" s="136">
        <v>22</v>
      </c>
      <c r="F41" s="99">
        <f t="shared" si="21"/>
        <v>0</v>
      </c>
      <c r="G41" s="107">
        <v>34</v>
      </c>
      <c r="H41" s="36">
        <f t="shared" si="22"/>
        <v>0</v>
      </c>
      <c r="I41" s="108">
        <v>34</v>
      </c>
      <c r="J41" s="38">
        <f t="shared" si="23"/>
        <v>0</v>
      </c>
      <c r="K41" s="51">
        <v>43</v>
      </c>
      <c r="L41" s="5">
        <f t="shared" si="24"/>
        <v>0</v>
      </c>
      <c r="M41" s="49">
        <v>43</v>
      </c>
      <c r="N41" s="5">
        <f t="shared" si="25"/>
        <v>0</v>
      </c>
      <c r="O41" s="49">
        <v>50</v>
      </c>
      <c r="P41" s="5">
        <f t="shared" si="26"/>
        <v>0</v>
      </c>
      <c r="Q41" s="49">
        <v>50</v>
      </c>
      <c r="R41" s="6">
        <f t="shared" si="27"/>
        <v>0</v>
      </c>
      <c r="S41" s="47">
        <v>45</v>
      </c>
      <c r="T41" s="5">
        <f t="shared" si="28"/>
        <v>0</v>
      </c>
      <c r="U41" s="49">
        <v>45</v>
      </c>
      <c r="V41" s="5">
        <f t="shared" si="29"/>
        <v>0</v>
      </c>
      <c r="W41" s="49">
        <v>50</v>
      </c>
      <c r="X41" s="5">
        <f t="shared" si="30"/>
        <v>0</v>
      </c>
      <c r="Y41" s="49">
        <v>50</v>
      </c>
      <c r="Z41" s="7">
        <f t="shared" si="31"/>
        <v>0</v>
      </c>
      <c r="AA41" s="51">
        <v>45</v>
      </c>
      <c r="AB41" s="5">
        <f t="shared" si="32"/>
        <v>0</v>
      </c>
      <c r="AC41" s="49">
        <v>45</v>
      </c>
      <c r="AD41" s="5">
        <f t="shared" si="33"/>
        <v>0</v>
      </c>
      <c r="AE41" s="49">
        <v>50</v>
      </c>
      <c r="AF41" s="5">
        <f t="shared" si="34"/>
        <v>0</v>
      </c>
      <c r="AG41" s="49">
        <v>50</v>
      </c>
      <c r="AH41" s="6">
        <f t="shared" si="35"/>
        <v>0</v>
      </c>
      <c r="AI41" s="47">
        <v>45</v>
      </c>
      <c r="AJ41" s="5">
        <f t="shared" si="36"/>
        <v>0</v>
      </c>
      <c r="AK41" s="49">
        <v>45</v>
      </c>
      <c r="AL41" s="7">
        <f t="shared" si="37"/>
        <v>0</v>
      </c>
      <c r="AM41" s="51">
        <v>45</v>
      </c>
      <c r="AN41" s="5">
        <f t="shared" si="38"/>
        <v>0</v>
      </c>
      <c r="AO41" s="49">
        <v>45</v>
      </c>
      <c r="AP41" s="5">
        <f t="shared" si="39"/>
        <v>0</v>
      </c>
    </row>
    <row r="42" spans="1:42" s="28" customFormat="1" ht="15" customHeight="1" x14ac:dyDescent="0.35">
      <c r="A42" s="66" t="s">
        <v>67</v>
      </c>
      <c r="B42" s="67">
        <f>30/7*B7</f>
        <v>0</v>
      </c>
      <c r="C42" s="137">
        <v>11</v>
      </c>
      <c r="D42" s="87">
        <f t="shared" si="20"/>
        <v>0</v>
      </c>
      <c r="E42" s="137">
        <v>15</v>
      </c>
      <c r="F42" s="89">
        <f t="shared" si="21"/>
        <v>0</v>
      </c>
      <c r="G42" s="90">
        <v>25</v>
      </c>
      <c r="H42" s="134">
        <f t="shared" si="22"/>
        <v>0</v>
      </c>
      <c r="I42" s="91">
        <v>21</v>
      </c>
      <c r="J42" s="135">
        <f t="shared" si="23"/>
        <v>0</v>
      </c>
      <c r="K42" s="92">
        <v>35</v>
      </c>
      <c r="L42" s="4">
        <f t="shared" si="24"/>
        <v>0</v>
      </c>
      <c r="M42" s="93">
        <v>24</v>
      </c>
      <c r="N42" s="4">
        <f t="shared" si="25"/>
        <v>0</v>
      </c>
      <c r="O42" s="93">
        <v>29</v>
      </c>
      <c r="P42" s="4">
        <f t="shared" si="26"/>
        <v>0</v>
      </c>
      <c r="Q42" s="93">
        <v>44</v>
      </c>
      <c r="R42" s="14">
        <f t="shared" si="27"/>
        <v>0</v>
      </c>
      <c r="S42" s="94">
        <v>35</v>
      </c>
      <c r="T42" s="4">
        <f t="shared" si="28"/>
        <v>0</v>
      </c>
      <c r="U42" s="93">
        <v>25</v>
      </c>
      <c r="V42" s="4">
        <f t="shared" si="29"/>
        <v>0</v>
      </c>
      <c r="W42" s="93">
        <v>30</v>
      </c>
      <c r="X42" s="4">
        <f t="shared" si="30"/>
        <v>0</v>
      </c>
      <c r="Y42" s="93">
        <v>45</v>
      </c>
      <c r="Z42" s="15">
        <f t="shared" si="31"/>
        <v>0</v>
      </c>
      <c r="AA42" s="92">
        <v>35</v>
      </c>
      <c r="AB42" s="4">
        <f t="shared" si="32"/>
        <v>0</v>
      </c>
      <c r="AC42" s="93">
        <v>25</v>
      </c>
      <c r="AD42" s="4">
        <f t="shared" si="33"/>
        <v>0</v>
      </c>
      <c r="AE42" s="93">
        <v>30</v>
      </c>
      <c r="AF42" s="4">
        <f t="shared" si="34"/>
        <v>0</v>
      </c>
      <c r="AG42" s="93">
        <v>45</v>
      </c>
      <c r="AH42" s="14">
        <f t="shared" si="35"/>
        <v>0</v>
      </c>
      <c r="AI42" s="94">
        <v>30</v>
      </c>
      <c r="AJ42" s="4">
        <f t="shared" si="36"/>
        <v>0</v>
      </c>
      <c r="AK42" s="93">
        <v>20</v>
      </c>
      <c r="AL42" s="15">
        <f t="shared" si="37"/>
        <v>0</v>
      </c>
      <c r="AM42" s="92">
        <v>30</v>
      </c>
      <c r="AN42" s="4">
        <f t="shared" si="38"/>
        <v>0</v>
      </c>
      <c r="AO42" s="93">
        <v>20</v>
      </c>
      <c r="AP42" s="4">
        <f t="shared" si="39"/>
        <v>0</v>
      </c>
    </row>
    <row r="43" spans="1:42" s="28" customFormat="1" ht="15" customHeight="1" x14ac:dyDescent="0.35">
      <c r="A43" s="79" t="s">
        <v>68</v>
      </c>
      <c r="B43" s="80">
        <f>75/7*B7</f>
        <v>0</v>
      </c>
      <c r="C43" s="143">
        <v>20</v>
      </c>
      <c r="D43" s="144">
        <f t="shared" si="20"/>
        <v>0</v>
      </c>
      <c r="E43" s="143">
        <v>30</v>
      </c>
      <c r="F43" s="145">
        <f t="shared" si="21"/>
        <v>0</v>
      </c>
      <c r="G43" s="107">
        <v>40</v>
      </c>
      <c r="H43" s="36">
        <f t="shared" si="22"/>
        <v>0</v>
      </c>
      <c r="I43" s="108">
        <v>40</v>
      </c>
      <c r="J43" s="38">
        <f t="shared" si="23"/>
        <v>0</v>
      </c>
      <c r="K43" s="51">
        <v>55</v>
      </c>
      <c r="L43" s="5">
        <f t="shared" si="24"/>
        <v>0</v>
      </c>
      <c r="M43" s="49">
        <v>55</v>
      </c>
      <c r="N43" s="5">
        <f t="shared" si="25"/>
        <v>0</v>
      </c>
      <c r="O43" s="49">
        <v>60</v>
      </c>
      <c r="P43" s="5">
        <f t="shared" si="26"/>
        <v>0</v>
      </c>
      <c r="Q43" s="49">
        <v>70</v>
      </c>
      <c r="R43" s="6">
        <f t="shared" si="27"/>
        <v>0</v>
      </c>
      <c r="S43" s="47">
        <v>55</v>
      </c>
      <c r="T43" s="5">
        <f t="shared" si="28"/>
        <v>0</v>
      </c>
      <c r="U43" s="49">
        <v>55</v>
      </c>
      <c r="V43" s="5">
        <f t="shared" si="29"/>
        <v>0</v>
      </c>
      <c r="W43" s="49">
        <v>60</v>
      </c>
      <c r="X43" s="5">
        <f t="shared" si="30"/>
        <v>0</v>
      </c>
      <c r="Y43" s="49">
        <v>70</v>
      </c>
      <c r="Z43" s="7">
        <f t="shared" si="31"/>
        <v>0</v>
      </c>
      <c r="AA43" s="51">
        <v>55</v>
      </c>
      <c r="AB43" s="5">
        <f t="shared" si="32"/>
        <v>0</v>
      </c>
      <c r="AC43" s="49">
        <v>55</v>
      </c>
      <c r="AD43" s="5">
        <f t="shared" si="33"/>
        <v>0</v>
      </c>
      <c r="AE43" s="49">
        <v>60</v>
      </c>
      <c r="AF43" s="5">
        <f t="shared" si="34"/>
        <v>0</v>
      </c>
      <c r="AG43" s="49">
        <v>70</v>
      </c>
      <c r="AH43" s="6">
        <f t="shared" si="35"/>
        <v>0</v>
      </c>
      <c r="AI43" s="47">
        <v>55</v>
      </c>
      <c r="AJ43" s="5">
        <f t="shared" si="36"/>
        <v>0</v>
      </c>
      <c r="AK43" s="49">
        <v>55</v>
      </c>
      <c r="AL43" s="7">
        <f t="shared" si="37"/>
        <v>0</v>
      </c>
      <c r="AM43" s="51">
        <v>55</v>
      </c>
      <c r="AN43" s="5">
        <f t="shared" si="38"/>
        <v>0</v>
      </c>
      <c r="AO43" s="49">
        <v>55</v>
      </c>
      <c r="AP43" s="5">
        <f t="shared" si="39"/>
        <v>0</v>
      </c>
    </row>
    <row r="44" spans="1:42" s="28" customFormat="1" ht="15" customHeight="1" x14ac:dyDescent="0.35">
      <c r="A44" s="146" t="s">
        <v>69</v>
      </c>
      <c r="B44" s="147">
        <f>8.8/7*B7</f>
        <v>0</v>
      </c>
      <c r="C44" s="148">
        <v>800</v>
      </c>
      <c r="D44" s="149">
        <f t="shared" si="20"/>
        <v>0</v>
      </c>
      <c r="E44" s="148">
        <v>1000</v>
      </c>
      <c r="F44" s="150">
        <f t="shared" si="21"/>
        <v>0</v>
      </c>
      <c r="G44" s="151">
        <v>1200</v>
      </c>
      <c r="H44" s="152">
        <f t="shared" si="22"/>
        <v>0</v>
      </c>
      <c r="I44" s="153">
        <v>1200</v>
      </c>
      <c r="J44" s="154">
        <f t="shared" si="23"/>
        <v>0</v>
      </c>
      <c r="K44" s="155">
        <v>1500</v>
      </c>
      <c r="L44" s="17">
        <f t="shared" si="24"/>
        <v>0</v>
      </c>
      <c r="M44" s="156">
        <v>1500</v>
      </c>
      <c r="N44" s="17">
        <f t="shared" si="25"/>
        <v>0</v>
      </c>
      <c r="O44" s="156">
        <v>1500</v>
      </c>
      <c r="P44" s="17">
        <f t="shared" si="26"/>
        <v>0</v>
      </c>
      <c r="Q44" s="156">
        <v>1500</v>
      </c>
      <c r="R44" s="18">
        <f t="shared" si="27"/>
        <v>0</v>
      </c>
      <c r="S44" s="157">
        <v>1500</v>
      </c>
      <c r="T44" s="17">
        <f t="shared" si="28"/>
        <v>0</v>
      </c>
      <c r="U44" s="156">
        <v>1500</v>
      </c>
      <c r="V44" s="17">
        <f t="shared" si="29"/>
        <v>0</v>
      </c>
      <c r="W44" s="156">
        <v>1500</v>
      </c>
      <c r="X44" s="17">
        <f t="shared" si="30"/>
        <v>0</v>
      </c>
      <c r="Y44" s="156">
        <v>1500</v>
      </c>
      <c r="Z44" s="19">
        <f t="shared" si="31"/>
        <v>0</v>
      </c>
      <c r="AA44" s="155">
        <v>1500</v>
      </c>
      <c r="AB44" s="17">
        <f t="shared" si="32"/>
        <v>0</v>
      </c>
      <c r="AC44" s="156">
        <v>1500</v>
      </c>
      <c r="AD44" s="17">
        <f t="shared" si="33"/>
        <v>0</v>
      </c>
      <c r="AE44" s="156">
        <v>1500</v>
      </c>
      <c r="AF44" s="17">
        <f t="shared" si="34"/>
        <v>0</v>
      </c>
      <c r="AG44" s="156">
        <v>1500</v>
      </c>
      <c r="AH44" s="18">
        <f t="shared" si="35"/>
        <v>0</v>
      </c>
      <c r="AI44" s="157">
        <v>1300</v>
      </c>
      <c r="AJ44" s="17">
        <f t="shared" si="36"/>
        <v>0</v>
      </c>
      <c r="AK44" s="156">
        <v>1300</v>
      </c>
      <c r="AL44" s="19">
        <f t="shared" si="37"/>
        <v>0</v>
      </c>
      <c r="AM44" s="155">
        <v>1200</v>
      </c>
      <c r="AN44" s="17">
        <f t="shared" si="38"/>
        <v>0</v>
      </c>
      <c r="AO44" s="156">
        <v>1200</v>
      </c>
      <c r="AP44" s="17">
        <f t="shared" si="39"/>
        <v>0</v>
      </c>
    </row>
    <row r="45" spans="1:42" s="28" customFormat="1" ht="15" customHeight="1" x14ac:dyDescent="0.35">
      <c r="A45" s="158" t="s">
        <v>70</v>
      </c>
      <c r="B45" s="159">
        <f>1.4/7*B7</f>
        <v>0</v>
      </c>
      <c r="C45" s="160">
        <v>2000</v>
      </c>
      <c r="D45" s="161">
        <f t="shared" si="20"/>
        <v>0</v>
      </c>
      <c r="E45" s="160">
        <v>2300</v>
      </c>
      <c r="F45" s="162">
        <f t="shared" si="21"/>
        <v>0</v>
      </c>
      <c r="G45" s="114">
        <v>2500</v>
      </c>
      <c r="H45" s="36">
        <f t="shared" si="22"/>
        <v>0</v>
      </c>
      <c r="I45" s="115">
        <v>2300</v>
      </c>
      <c r="J45" s="38">
        <f t="shared" si="23"/>
        <v>0</v>
      </c>
      <c r="K45" s="116">
        <v>3000</v>
      </c>
      <c r="L45" s="5">
        <f t="shared" si="24"/>
        <v>0</v>
      </c>
      <c r="M45" s="117">
        <v>2300</v>
      </c>
      <c r="N45" s="5">
        <f t="shared" si="25"/>
        <v>0</v>
      </c>
      <c r="O45" s="117">
        <v>2600</v>
      </c>
      <c r="P45" s="5">
        <f t="shared" si="26"/>
        <v>0</v>
      </c>
      <c r="Q45" s="117">
        <v>2500</v>
      </c>
      <c r="R45" s="6">
        <f t="shared" si="27"/>
        <v>0</v>
      </c>
      <c r="S45" s="118">
        <v>3400</v>
      </c>
      <c r="T45" s="5">
        <f t="shared" si="28"/>
        <v>0</v>
      </c>
      <c r="U45" s="117">
        <v>2600</v>
      </c>
      <c r="V45" s="5">
        <f t="shared" si="29"/>
        <v>0</v>
      </c>
      <c r="W45" s="117">
        <v>2900</v>
      </c>
      <c r="X45" s="5">
        <f t="shared" si="30"/>
        <v>0</v>
      </c>
      <c r="Y45" s="117">
        <v>2800</v>
      </c>
      <c r="Z45" s="7">
        <f t="shared" si="31"/>
        <v>0</v>
      </c>
      <c r="AA45" s="116">
        <v>3400</v>
      </c>
      <c r="AB45" s="5">
        <f t="shared" si="32"/>
        <v>0</v>
      </c>
      <c r="AC45" s="117">
        <v>2600</v>
      </c>
      <c r="AD45" s="5">
        <f t="shared" si="33"/>
        <v>0</v>
      </c>
      <c r="AE45" s="117">
        <v>2900</v>
      </c>
      <c r="AF45" s="5">
        <f t="shared" si="34"/>
        <v>0</v>
      </c>
      <c r="AG45" s="117">
        <v>2800</v>
      </c>
      <c r="AH45" s="6">
        <f t="shared" si="35"/>
        <v>0</v>
      </c>
      <c r="AI45" s="118">
        <v>3400</v>
      </c>
      <c r="AJ45" s="5">
        <f t="shared" si="36"/>
        <v>0</v>
      </c>
      <c r="AK45" s="117">
        <v>2600</v>
      </c>
      <c r="AL45" s="7">
        <f t="shared" si="37"/>
        <v>0</v>
      </c>
      <c r="AM45" s="116">
        <v>3400</v>
      </c>
      <c r="AN45" s="5">
        <f t="shared" si="38"/>
        <v>0</v>
      </c>
      <c r="AO45" s="117">
        <v>2600</v>
      </c>
      <c r="AP45" s="5">
        <f t="shared" si="39"/>
        <v>0</v>
      </c>
    </row>
    <row r="46" spans="1:42" s="28" customFormat="1" ht="15" customHeight="1" thickBot="1" x14ac:dyDescent="0.4">
      <c r="A46" s="163" t="s">
        <v>71</v>
      </c>
      <c r="B46" s="164">
        <f>0.35/7*B7</f>
        <v>0</v>
      </c>
      <c r="C46" s="165">
        <v>1500</v>
      </c>
      <c r="D46" s="166">
        <f t="shared" si="20"/>
        <v>0</v>
      </c>
      <c r="E46" s="165">
        <v>1900</v>
      </c>
      <c r="F46" s="167">
        <f t="shared" si="21"/>
        <v>0</v>
      </c>
      <c r="G46" s="168">
        <v>2300</v>
      </c>
      <c r="H46" s="169">
        <f t="shared" si="22"/>
        <v>0</v>
      </c>
      <c r="I46" s="170">
        <v>2300</v>
      </c>
      <c r="J46" s="171">
        <f t="shared" si="23"/>
        <v>0</v>
      </c>
      <c r="K46" s="172">
        <v>2300</v>
      </c>
      <c r="L46" s="20">
        <f t="shared" si="24"/>
        <v>0</v>
      </c>
      <c r="M46" s="173">
        <v>2300</v>
      </c>
      <c r="N46" s="20">
        <f t="shared" si="25"/>
        <v>0</v>
      </c>
      <c r="O46" s="173">
        <v>2300</v>
      </c>
      <c r="P46" s="20">
        <f t="shared" si="26"/>
        <v>0</v>
      </c>
      <c r="Q46" s="173">
        <v>2300</v>
      </c>
      <c r="R46" s="21">
        <f t="shared" si="27"/>
        <v>0</v>
      </c>
      <c r="S46" s="174">
        <v>2300</v>
      </c>
      <c r="T46" s="20">
        <f t="shared" si="28"/>
        <v>0</v>
      </c>
      <c r="U46" s="173">
        <v>2300</v>
      </c>
      <c r="V46" s="20">
        <f t="shared" si="29"/>
        <v>0</v>
      </c>
      <c r="W46" s="173">
        <v>2300</v>
      </c>
      <c r="X46" s="20">
        <f t="shared" si="30"/>
        <v>0</v>
      </c>
      <c r="Y46" s="173">
        <v>2300</v>
      </c>
      <c r="Z46" s="22">
        <f t="shared" si="31"/>
        <v>0</v>
      </c>
      <c r="AA46" s="172">
        <v>2300</v>
      </c>
      <c r="AB46" s="20">
        <f t="shared" si="32"/>
        <v>0</v>
      </c>
      <c r="AC46" s="173">
        <v>2300</v>
      </c>
      <c r="AD46" s="20">
        <f t="shared" si="33"/>
        <v>0</v>
      </c>
      <c r="AE46" s="173">
        <v>2300</v>
      </c>
      <c r="AF46" s="20">
        <f t="shared" si="34"/>
        <v>0</v>
      </c>
      <c r="AG46" s="173">
        <v>2300</v>
      </c>
      <c r="AH46" s="21">
        <f t="shared" si="35"/>
        <v>0</v>
      </c>
      <c r="AI46" s="174">
        <v>2000</v>
      </c>
      <c r="AJ46" s="20">
        <f t="shared" si="36"/>
        <v>0</v>
      </c>
      <c r="AK46" s="173">
        <v>2000</v>
      </c>
      <c r="AL46" s="22">
        <f t="shared" si="37"/>
        <v>0</v>
      </c>
      <c r="AM46" s="172">
        <v>1800</v>
      </c>
      <c r="AN46" s="20">
        <f t="shared" si="38"/>
        <v>0</v>
      </c>
      <c r="AO46" s="173">
        <v>1800</v>
      </c>
      <c r="AP46" s="20">
        <f t="shared" si="39"/>
        <v>0</v>
      </c>
    </row>
    <row r="47" spans="1:42" ht="12" customHeight="1" x14ac:dyDescent="0.35">
      <c r="A47" s="175" t="s">
        <v>72</v>
      </c>
      <c r="B47" s="176"/>
      <c r="C47" s="176"/>
      <c r="D47" s="176"/>
      <c r="E47" s="176"/>
      <c r="F47" s="176"/>
      <c r="G47" s="176"/>
      <c r="H47" s="176"/>
      <c r="I47" s="176"/>
      <c r="J47" s="177"/>
      <c r="N47" s="23"/>
      <c r="P47" s="23"/>
      <c r="R47" s="23"/>
      <c r="X47" s="23"/>
      <c r="Z47" s="23"/>
      <c r="AF47" s="23"/>
      <c r="AH47" s="23"/>
    </row>
    <row r="48" spans="1:42" ht="12" customHeight="1" x14ac:dyDescent="0.35">
      <c r="A48" s="178" t="s">
        <v>73</v>
      </c>
    </row>
    <row r="49" spans="1:6" ht="12" customHeight="1" x14ac:dyDescent="0.35"/>
    <row r="50" spans="1:6" x14ac:dyDescent="0.35">
      <c r="A50" s="355" t="s">
        <v>102</v>
      </c>
      <c r="B50" s="355"/>
      <c r="C50" s="355"/>
      <c r="D50" s="355"/>
      <c r="E50" s="355"/>
      <c r="F50" s="355"/>
    </row>
    <row r="51" spans="1:6" x14ac:dyDescent="0.35">
      <c r="A51" s="355" t="s">
        <v>103</v>
      </c>
      <c r="B51" s="355"/>
      <c r="C51" s="355"/>
      <c r="D51" s="355"/>
      <c r="E51" s="355"/>
      <c r="F51" s="355"/>
    </row>
    <row r="52" spans="1:6" ht="10" customHeight="1" x14ac:dyDescent="0.35"/>
    <row r="53" spans="1:6" x14ac:dyDescent="0.35">
      <c r="A53" s="179" t="s">
        <v>100</v>
      </c>
    </row>
  </sheetData>
  <sheetProtection algorithmName="SHA-512" hashValue="yX0u3SnQ/ArOEICClOUNFny/8UXj8uNAoLSS+WR4ZxgHzX6mwcwPqkZF0ooiw6pyIloQdW1w6pxyUPY658U8jQ==" saltValue="llwc5zQWkfDIUOHKUX0oEw==" spinCount="100000" sheet="1" objects="1" scenarios="1"/>
  <mergeCells count="124">
    <mergeCell ref="AK30:AK32"/>
    <mergeCell ref="AL30:AL32"/>
    <mergeCell ref="AM30:AM32"/>
    <mergeCell ref="AN30:AN32"/>
    <mergeCell ref="AO30:AO32"/>
    <mergeCell ref="AP30:AP32"/>
    <mergeCell ref="AE30:AE32"/>
    <mergeCell ref="AF30:AF32"/>
    <mergeCell ref="AG30:AG32"/>
    <mergeCell ref="AH30:AH32"/>
    <mergeCell ref="AI30:AI32"/>
    <mergeCell ref="AJ30:AJ32"/>
    <mergeCell ref="Y30:Y32"/>
    <mergeCell ref="Z30:Z32"/>
    <mergeCell ref="AA30:AA32"/>
    <mergeCell ref="AB30:AB32"/>
    <mergeCell ref="AC30:AC32"/>
    <mergeCell ref="AD30:AD32"/>
    <mergeCell ref="S30:S32"/>
    <mergeCell ref="T30:T32"/>
    <mergeCell ref="U30:U32"/>
    <mergeCell ref="V30:V32"/>
    <mergeCell ref="W30:W32"/>
    <mergeCell ref="X30:X32"/>
    <mergeCell ref="M30:M32"/>
    <mergeCell ref="N30:N32"/>
    <mergeCell ref="O30:O32"/>
    <mergeCell ref="P30:P32"/>
    <mergeCell ref="Q30:Q32"/>
    <mergeCell ref="R30:R32"/>
    <mergeCell ref="G30:G32"/>
    <mergeCell ref="H30:H32"/>
    <mergeCell ref="I30:I32"/>
    <mergeCell ref="J30:J32"/>
    <mergeCell ref="K30:K32"/>
    <mergeCell ref="L30:L32"/>
    <mergeCell ref="AL13:AL15"/>
    <mergeCell ref="AM13:AM15"/>
    <mergeCell ref="AN13:AN15"/>
    <mergeCell ref="AO13:AO15"/>
    <mergeCell ref="AP13:AP15"/>
    <mergeCell ref="A30:B32"/>
    <mergeCell ref="C30:C32"/>
    <mergeCell ref="D30:D32"/>
    <mergeCell ref="E30:E32"/>
    <mergeCell ref="F30:F32"/>
    <mergeCell ref="AF13:AF15"/>
    <mergeCell ref="AG13:AG15"/>
    <mergeCell ref="AH13:AH15"/>
    <mergeCell ref="AI13:AI15"/>
    <mergeCell ref="AJ13:AJ15"/>
    <mergeCell ref="AK13:AK15"/>
    <mergeCell ref="Z13:Z15"/>
    <mergeCell ref="AA13:AA15"/>
    <mergeCell ref="AB13:AB15"/>
    <mergeCell ref="AC13:AC15"/>
    <mergeCell ref="AD13:AD15"/>
    <mergeCell ref="AE13:AE15"/>
    <mergeCell ref="T13:T15"/>
    <mergeCell ref="U13:U15"/>
    <mergeCell ref="V13:V15"/>
    <mergeCell ref="W13:W15"/>
    <mergeCell ref="X13:X15"/>
    <mergeCell ref="Y13:Y15"/>
    <mergeCell ref="N13:N15"/>
    <mergeCell ref="O13:O15"/>
    <mergeCell ref="P13:P15"/>
    <mergeCell ref="Q13:Q15"/>
    <mergeCell ref="R13:R15"/>
    <mergeCell ref="S13:S15"/>
    <mergeCell ref="I13:I15"/>
    <mergeCell ref="J13:J15"/>
    <mergeCell ref="K13:K15"/>
    <mergeCell ref="L13:L15"/>
    <mergeCell ref="M13:M15"/>
    <mergeCell ref="E9:E12"/>
    <mergeCell ref="F9:F12"/>
    <mergeCell ref="G9:G12"/>
    <mergeCell ref="H9:H12"/>
    <mergeCell ref="I9:I12"/>
    <mergeCell ref="J9:J12"/>
    <mergeCell ref="K9:K12"/>
    <mergeCell ref="C9:C12"/>
    <mergeCell ref="D9:D12"/>
    <mergeCell ref="C7:H7"/>
    <mergeCell ref="A1:E1"/>
    <mergeCell ref="A13:B15"/>
    <mergeCell ref="C13:C15"/>
    <mergeCell ref="D13:D15"/>
    <mergeCell ref="E13:E15"/>
    <mergeCell ref="F13:F15"/>
    <mergeCell ref="G13:G15"/>
    <mergeCell ref="H13:H15"/>
    <mergeCell ref="AO9:AO12"/>
    <mergeCell ref="AP9:AP12"/>
    <mergeCell ref="X9:X12"/>
    <mergeCell ref="Y9:Y12"/>
    <mergeCell ref="Z9:Z12"/>
    <mergeCell ref="AE9:AE12"/>
    <mergeCell ref="AF9:AF12"/>
    <mergeCell ref="AG9:AG12"/>
    <mergeCell ref="AH9:AH12"/>
    <mergeCell ref="AA9:AA12"/>
    <mergeCell ref="AB9:AB12"/>
    <mergeCell ref="AC9:AC12"/>
    <mergeCell ref="AD9:AD12"/>
    <mergeCell ref="AI9:AI12"/>
    <mergeCell ref="AJ9:AJ12"/>
    <mergeCell ref="AK9:AK12"/>
    <mergeCell ref="AL9:AL12"/>
    <mergeCell ref="AM9:AM12"/>
    <mergeCell ref="R9:R12"/>
    <mergeCell ref="W9:W12"/>
    <mergeCell ref="S9:S12"/>
    <mergeCell ref="T9:T12"/>
    <mergeCell ref="U9:U12"/>
    <mergeCell ref="V9:V12"/>
    <mergeCell ref="L9:L12"/>
    <mergeCell ref="M9:M12"/>
    <mergeCell ref="AN9:AN12"/>
    <mergeCell ref="O9:O12"/>
    <mergeCell ref="P9:P12"/>
    <mergeCell ref="Q9:Q12"/>
    <mergeCell ref="N9:N12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E330-B1AB-4DB8-8189-1073AC261F84}">
  <dimension ref="A1:I17"/>
  <sheetViews>
    <sheetView zoomScaleNormal="100" workbookViewId="0">
      <selection activeCell="D25" sqref="D25"/>
    </sheetView>
  </sheetViews>
  <sheetFormatPr defaultRowHeight="14.5" x14ac:dyDescent="0.35"/>
  <cols>
    <col min="1" max="1" width="17" customWidth="1"/>
    <col min="2" max="2" width="16.7265625" customWidth="1"/>
    <col min="3" max="3" width="3.7265625" customWidth="1"/>
    <col min="4" max="4" width="11.81640625" customWidth="1"/>
    <col min="8" max="8" width="8.36328125" customWidth="1"/>
    <col min="9" max="9" width="10.26953125" customWidth="1"/>
  </cols>
  <sheetData>
    <row r="1" spans="1:9" s="28" customFormat="1" ht="31.5" customHeight="1" x14ac:dyDescent="0.3">
      <c r="A1" s="309" t="s">
        <v>81</v>
      </c>
      <c r="B1" s="309"/>
      <c r="C1" s="309"/>
      <c r="D1" s="309"/>
      <c r="E1" s="210" t="s">
        <v>100</v>
      </c>
      <c r="F1" s="203"/>
      <c r="G1" s="204"/>
      <c r="H1" s="203"/>
      <c r="I1" s="205"/>
    </row>
    <row r="2" spans="1:9" s="25" customFormat="1" ht="14" customHeight="1" x14ac:dyDescent="0.55000000000000004">
      <c r="A2" s="354" t="s">
        <v>79</v>
      </c>
      <c r="B2" s="354"/>
      <c r="C2" s="354"/>
      <c r="D2" s="354"/>
      <c r="E2" s="189"/>
      <c r="F2" s="189"/>
      <c r="G2" s="189"/>
      <c r="H2" s="189"/>
      <c r="I2" s="188"/>
    </row>
    <row r="3" spans="1:9" s="25" customFormat="1" ht="10" customHeight="1" x14ac:dyDescent="0.55000000000000004">
      <c r="A3" s="354"/>
      <c r="B3" s="354"/>
      <c r="C3" s="354"/>
      <c r="D3" s="354"/>
      <c r="E3" s="189"/>
      <c r="F3" s="189"/>
      <c r="G3" s="189"/>
      <c r="H3" s="189"/>
      <c r="I3" s="188"/>
    </row>
    <row r="4" spans="1:9" s="25" customFormat="1" ht="10" customHeight="1" thickBot="1" x14ac:dyDescent="0.6">
      <c r="A4" s="208"/>
      <c r="B4" s="209"/>
      <c r="C4" s="209"/>
      <c r="D4" s="206"/>
      <c r="E4" s="189"/>
      <c r="F4" s="189"/>
      <c r="G4" s="189"/>
      <c r="H4" s="189"/>
      <c r="I4" s="188"/>
    </row>
    <row r="5" spans="1:9" ht="15" thickBot="1" x14ac:dyDescent="0.4">
      <c r="A5" s="219" t="s">
        <v>82</v>
      </c>
      <c r="B5" s="220" t="s">
        <v>83</v>
      </c>
      <c r="D5" s="211" t="s">
        <v>94</v>
      </c>
      <c r="E5" s="211"/>
      <c r="F5" s="211"/>
      <c r="G5" s="211"/>
      <c r="H5" s="211"/>
    </row>
    <row r="6" spans="1:9" x14ac:dyDescent="0.35">
      <c r="A6" s="215" t="s">
        <v>85</v>
      </c>
      <c r="B6" s="216" t="s">
        <v>84</v>
      </c>
      <c r="D6" s="211" t="s">
        <v>92</v>
      </c>
      <c r="E6" s="211"/>
      <c r="F6" s="211"/>
      <c r="G6" s="211"/>
      <c r="H6" s="211"/>
    </row>
    <row r="7" spans="1:9" x14ac:dyDescent="0.35">
      <c r="A7" s="199" t="s">
        <v>86</v>
      </c>
      <c r="B7" s="200" t="s">
        <v>87</v>
      </c>
      <c r="D7" s="211" t="s">
        <v>95</v>
      </c>
      <c r="E7" s="211"/>
      <c r="F7" s="211"/>
      <c r="G7" s="211"/>
      <c r="H7" s="211"/>
    </row>
    <row r="8" spans="1:9" x14ac:dyDescent="0.35">
      <c r="A8" s="217" t="s">
        <v>88</v>
      </c>
      <c r="B8" s="218" t="s">
        <v>89</v>
      </c>
      <c r="D8" s="212" t="s">
        <v>93</v>
      </c>
      <c r="E8" s="211"/>
      <c r="F8" s="211"/>
      <c r="G8" s="211"/>
      <c r="H8" s="211"/>
    </row>
    <row r="9" spans="1:9" ht="15" thickBot="1" x14ac:dyDescent="0.4">
      <c r="A9" s="201" t="s">
        <v>90</v>
      </c>
      <c r="B9" s="202" t="s">
        <v>91</v>
      </c>
    </row>
    <row r="10" spans="1:9" x14ac:dyDescent="0.35">
      <c r="A10" s="207"/>
      <c r="B10" s="207"/>
    </row>
    <row r="12" spans="1:9" x14ac:dyDescent="0.35">
      <c r="A12" s="213" t="s">
        <v>96</v>
      </c>
    </row>
    <row r="13" spans="1:9" x14ac:dyDescent="0.35">
      <c r="A13" s="214" t="s">
        <v>97</v>
      </c>
    </row>
    <row r="14" spans="1:9" x14ac:dyDescent="0.35">
      <c r="A14" s="214" t="s">
        <v>98</v>
      </c>
    </row>
    <row r="16" spans="1:9" x14ac:dyDescent="0.35">
      <c r="A16" s="355" t="s">
        <v>102</v>
      </c>
    </row>
    <row r="17" spans="1:1" x14ac:dyDescent="0.35">
      <c r="A17" s="355" t="s">
        <v>103</v>
      </c>
    </row>
  </sheetData>
  <sheetProtection algorithmName="SHA-512" hashValue="bgxiKMNZlyduqaWBfRcBQE/IQHSB45HvRgrM8gipCsWLrvWGnxcgcpvzo5FifjztkyYf3zfc7WK8Bw7JNYhVZg==" saltValue="8UIPXuebiCcsPlO/z9WsRA==" spinCount="100000" sheet="1" objects="1" scenarios="1"/>
  <mergeCells count="2">
    <mergeCell ref="A1:D1"/>
    <mergeCell ref="A2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Phlexy-Vits DRI Calculator</vt:lpstr>
      <vt:lpstr>Phlexy-Vits Household 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POWERS Rachel</dc:creator>
  <cp:lastModifiedBy>POWERS Rachel</cp:lastModifiedBy>
  <dcterms:created xsi:type="dcterms:W3CDTF">2021-04-09T20:07:49Z</dcterms:created>
  <dcterms:modified xsi:type="dcterms:W3CDTF">2023-02-17T16:44:19Z</dcterms:modified>
</cp:coreProperties>
</file>